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05"/>
  <workbookPr showInkAnnotation="0" checkCompatibility="1" autoCompressPictures="0"/>
  <bookViews>
    <workbookView xWindow="240" yWindow="240" windowWidth="25360" windowHeight="14400" tabRatio="500"/>
  </bookViews>
  <sheets>
    <sheet name="FY 2015-16" sheetId="1" r:id="rId1"/>
    <sheet name="Rules" sheetId="2" r:id="rId2"/>
    <sheet name="Startup" sheetId="4" r:id="rId3"/>
    <sheet name="Budget notes" sheetId="6" r:id="rId4"/>
    <sheet name="Budget16-17" sheetId="7" r:id="rId5"/>
  </sheets>
  <definedNames>
    <definedName name="_xlnm._FilterDatabase" localSheetId="3" hidden="1">'Budget notes'!$A$6:$I$96</definedName>
    <definedName name="_xlnm._FilterDatabase" localSheetId="0" hidden="1">'FY 2015-16'!$A$6:$K$116</definedName>
    <definedName name="_xlnm.Print_Area" localSheetId="3">'Budget notes'!$A$48:$D$97</definedName>
    <definedName name="_xlnm.Print_Area" localSheetId="4">'Budget16-17'!$A$1:$H$18</definedName>
    <definedName name="_xlnm.Print_Area" localSheetId="0">'FY 2015-16'!$A$47:$K$110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38" i="1" l="1"/>
  <c r="C110" i="1"/>
  <c r="D110"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17" i="1"/>
  <c r="E116" i="1"/>
  <c r="E107" i="1"/>
  <c r="E108" i="1"/>
  <c r="G44" i="1"/>
  <c r="G86" i="1"/>
  <c r="G110" i="1"/>
  <c r="H110" i="1"/>
  <c r="J110" i="1"/>
  <c r="I110" i="1"/>
  <c r="D18" i="7"/>
  <c r="E9" i="7"/>
  <c r="E18" i="7"/>
  <c r="G38" i="7"/>
  <c r="G28" i="7"/>
  <c r="G29" i="7"/>
  <c r="G30" i="7"/>
  <c r="G32" i="7"/>
  <c r="G25" i="7"/>
  <c r="G39" i="7"/>
  <c r="E28" i="7"/>
  <c r="E32" i="7"/>
  <c r="E21" i="7"/>
  <c r="E25" i="7"/>
  <c r="E39" i="7"/>
  <c r="D36" i="7"/>
  <c r="D29" i="7"/>
  <c r="D32" i="7"/>
  <c r="D25" i="7"/>
  <c r="D39" i="7"/>
  <c r="G41" i="7"/>
  <c r="G13" i="7"/>
  <c r="G18" i="7"/>
  <c r="G7" i="7"/>
  <c r="K79" i="6"/>
  <c r="E43" i="6"/>
  <c r="E97" i="6"/>
  <c r="L27" i="1"/>
  <c r="M23" i="1"/>
  <c r="E8" i="4"/>
  <c r="E110" i="1"/>
</calcChain>
</file>

<file path=xl/sharedStrings.xml><?xml version="1.0" encoding="utf-8"?>
<sst xmlns="http://schemas.openxmlformats.org/spreadsheetml/2006/main" count="565" uniqueCount="245">
  <si>
    <t>Estes Arts District - Bank Account</t>
  </si>
  <si>
    <t>47-4835742</t>
  </si>
  <si>
    <t>Date</t>
  </si>
  <si>
    <t>Note</t>
  </si>
  <si>
    <t>Credit</t>
  </si>
  <si>
    <t>Debit</t>
  </si>
  <si>
    <t>Balance</t>
  </si>
  <si>
    <t>Detail</t>
  </si>
  <si>
    <t>Fee</t>
  </si>
  <si>
    <t>Service Charge</t>
  </si>
  <si>
    <t>Miscellaneous - Checks</t>
  </si>
  <si>
    <t>Service Charge ($10) and Credit Fee ($.12)</t>
  </si>
  <si>
    <t>EALA</t>
  </si>
  <si>
    <t>Hobert Office</t>
  </si>
  <si>
    <t>Check #</t>
  </si>
  <si>
    <t>EDC - Website support</t>
  </si>
  <si>
    <t>Estes Valley Partners Tablet at YMCA</t>
  </si>
  <si>
    <t>Donation - Board</t>
  </si>
  <si>
    <t>Donation - Organization</t>
  </si>
  <si>
    <t>Duck Race</t>
  </si>
  <si>
    <t xml:space="preserve">EIN </t>
  </si>
  <si>
    <t>Estes Arts District, Inc., P.O. Box 1652, Estes Park, CO 80517</t>
  </si>
  <si>
    <t>anything over $500 needing two signatures</t>
  </si>
  <si>
    <t>Printing EAD sign</t>
  </si>
  <si>
    <t xml:space="preserve">In-Kind Donation </t>
  </si>
  <si>
    <t>Pat Nelson - nametags</t>
  </si>
  <si>
    <t>Greg Miles - laminating sign</t>
  </si>
  <si>
    <t>Dawn Normali (100) and Claudia Farber (100)</t>
  </si>
  <si>
    <t xml:space="preserve">Lars Sage ($100) and Karen McPherson ($100) </t>
  </si>
  <si>
    <t>501 (c)(3) application - used voided check</t>
  </si>
  <si>
    <t>The Treasury Tracker</t>
  </si>
  <si>
    <t>In-Kind</t>
  </si>
  <si>
    <t>Initial Deposit - Howell Wright</t>
  </si>
  <si>
    <t>Visit Estes Park</t>
  </si>
  <si>
    <t>Forward Estes Park Foundation - organization no longer active.</t>
  </si>
  <si>
    <t>Income</t>
  </si>
  <si>
    <t>Town of Este Park - Chili Cook-off</t>
  </si>
  <si>
    <t>Donation - Individual</t>
  </si>
  <si>
    <t>Restricted Funds</t>
  </si>
  <si>
    <t>Expenses</t>
  </si>
  <si>
    <t>Individual Donations</t>
  </si>
  <si>
    <t>Memberships</t>
  </si>
  <si>
    <t>Grants</t>
  </si>
  <si>
    <t>Products</t>
  </si>
  <si>
    <t>Corporate Donations</t>
  </si>
  <si>
    <t>Board Donation</t>
  </si>
  <si>
    <t>Supplies</t>
  </si>
  <si>
    <t>In-Kind Donations</t>
  </si>
  <si>
    <t>Printing</t>
  </si>
  <si>
    <t>Insurance</t>
  </si>
  <si>
    <t>Actual YTD</t>
  </si>
  <si>
    <t>District Signage and Murals</t>
  </si>
  <si>
    <t xml:space="preserve">Fun Junkies cash (34) </t>
  </si>
  <si>
    <t>Pat Nelson (100)</t>
  </si>
  <si>
    <t>Transactions prior to FY 2015-16</t>
  </si>
  <si>
    <t>Starting Balance</t>
  </si>
  <si>
    <t>$125 start up deposit less $10.12 bank fee</t>
  </si>
  <si>
    <t>Fiscal Year September 1, 2015 - August 31, 2016</t>
  </si>
  <si>
    <t xml:space="preserve">Total </t>
  </si>
  <si>
    <t>Professional Fees and Honorarium</t>
  </si>
  <si>
    <t>Licenses, Fees and Permits</t>
  </si>
  <si>
    <t>Printing and Postage</t>
  </si>
  <si>
    <t>Quarterly insurance payment of $250 (est.) starting in March</t>
  </si>
  <si>
    <t>Programming and Events</t>
  </si>
  <si>
    <t>Estes Arts District</t>
  </si>
  <si>
    <t>USPS</t>
  </si>
  <si>
    <t>Technology. Front Desk, Inc.Calendar developer- second payment</t>
  </si>
  <si>
    <t>BALANCE</t>
  </si>
  <si>
    <t>Anonymous Donor: Computer and technology for arts calendar</t>
  </si>
  <si>
    <t>Calendar Subscription - Time.ly- 6 monthsr of $49/month payments</t>
  </si>
  <si>
    <t>Restricted Technology Funds</t>
  </si>
  <si>
    <t>tbd</t>
  </si>
  <si>
    <t>Needs thank you</t>
  </si>
  <si>
    <t>Monica Plake</t>
  </si>
  <si>
    <t>Town of Este Park - Mayor's Discretionary Fund</t>
  </si>
  <si>
    <t>Calendar Subscritption</t>
  </si>
  <si>
    <t>Calendar Front End Developer</t>
  </si>
  <si>
    <t>$49/mo Time.ly forwebsite calendar app to be paid with restricted funds</t>
  </si>
  <si>
    <t>Liquor licenses</t>
  </si>
  <si>
    <t>Artists Honorariums</t>
  </si>
  <si>
    <t>Signage</t>
  </si>
  <si>
    <t>Perimeter and business signs</t>
  </si>
  <si>
    <t>State Farm Insurance Policy</t>
  </si>
  <si>
    <t>Misc. Fees and Honorarium</t>
  </si>
  <si>
    <t>Misc. Licenses, Fees, and Permits</t>
  </si>
  <si>
    <t>Logo Work</t>
  </si>
  <si>
    <t>Advertising and Promotion</t>
  </si>
  <si>
    <t>Perimeter Signage ($500) and Mural ($600)</t>
  </si>
  <si>
    <t>Graphic Design - Strat Pak</t>
  </si>
  <si>
    <t>Donations at Fun Junkies</t>
  </si>
  <si>
    <t>waiting on these</t>
  </si>
  <si>
    <t>approved, placeholder</t>
  </si>
  <si>
    <t>Signage -  Anonymous donor</t>
  </si>
  <si>
    <t>Total Professional Fees and Honorarium</t>
  </si>
  <si>
    <t>Total Licenses, Fees and Permits</t>
  </si>
  <si>
    <t>Strategic Pack Graphic Design</t>
  </si>
  <si>
    <t>Done</t>
  </si>
  <si>
    <t>check written</t>
  </si>
  <si>
    <t>Craig Soderberg</t>
  </si>
  <si>
    <t xml:space="preserve">Cyd Springer </t>
  </si>
  <si>
    <t>Night of Fun Junkies May</t>
  </si>
  <si>
    <t>$255/wk Travis Machalek time dedicated from town</t>
  </si>
  <si>
    <t>Travis Machalek - Assistant Town Administrator, four months of support at $255/wk. Feb 3 (Incorporation date - June 3).</t>
  </si>
  <si>
    <t>TNL Pass the Hat</t>
  </si>
  <si>
    <t>First Friday</t>
  </si>
  <si>
    <t>Hobert - Arts in Estes Weekend</t>
  </si>
  <si>
    <t>TNL - Honorarium 6/7</t>
  </si>
  <si>
    <t>TNL - Town Fee 6/7</t>
  </si>
  <si>
    <t xml:space="preserve">Jon Nicholas </t>
  </si>
  <si>
    <t>Thank you and receipt sent thru email</t>
  </si>
  <si>
    <t>Who has check?</t>
  </si>
  <si>
    <t>Did this get written?</t>
  </si>
  <si>
    <t>Pat Sent in</t>
  </si>
  <si>
    <t>I need to deposit</t>
  </si>
  <si>
    <t>Friends of Folk</t>
  </si>
  <si>
    <t>needs acknowledgement</t>
  </si>
  <si>
    <t>Friends of Folk/Mary Murphy</t>
  </si>
  <si>
    <t>Travis Machalek quarterly United Way donation</t>
  </si>
  <si>
    <t xml:space="preserve">already </t>
  </si>
  <si>
    <t>TNL pass the hat (Will Thomas?)</t>
  </si>
  <si>
    <t>Gary Wayne Clarke, cash</t>
  </si>
  <si>
    <t>NFJ Pass the Hat(Gary Wayne Clarke night), cash from Craig</t>
  </si>
  <si>
    <t>Western Heritage Foundation</t>
  </si>
  <si>
    <t>Craig Soderberg  - to cover TNL</t>
  </si>
  <si>
    <t>Restricted Friends of Folk</t>
  </si>
  <si>
    <t>Website fees + hosting</t>
  </si>
  <si>
    <t xml:space="preserve">Craig Soderberg Check to cover TNL 6/14 </t>
  </si>
  <si>
    <t>Pat Nelson, Food at NFJ</t>
  </si>
  <si>
    <t>EAD banner Hobert Office Supply</t>
  </si>
  <si>
    <t>Scholarship</t>
  </si>
  <si>
    <t>Will Thomas - F of F scholarship</t>
  </si>
  <si>
    <t>Beth Engel - F of F scholarship</t>
  </si>
  <si>
    <t>TNL - Honorarium 7/19 Bogus Flow, Check written to Craig Soderberg to reiumburse him (EAD checks unavailable) at time)</t>
  </si>
  <si>
    <t>TNL - Honorarium 6/14 - Just Jill</t>
  </si>
  <si>
    <t>TNL - Honorarium 6/21 - Will Thomas</t>
  </si>
  <si>
    <t>Mary Murphy/FofF to cover TNL - Town Fee 6/28</t>
  </si>
  <si>
    <t>Craig Soderberg Check to cover TNL 6/7</t>
  </si>
  <si>
    <t>TNL - Town Fee 6/14 - Just Jill / Pay to Town of Estes Park</t>
  </si>
  <si>
    <t>TNL - Town Fee 6/21 -Will Thomas / Pay to Town of Estes Park</t>
  </si>
  <si>
    <t>TNL - Town Fee 6/28 - FofF / Pay to Town of Estes Park</t>
  </si>
  <si>
    <t>Wendy Koening to cover 8/31 FJ</t>
  </si>
  <si>
    <t>Estes Valley Parks and Rec (Marina Rental for FJ 8/31/16)</t>
  </si>
  <si>
    <t>Craig Soderberg Deposit Refund (Marina Rental for FJ 8/31/16)</t>
  </si>
  <si>
    <t>Craig Soderberg  - to cover TNL donations</t>
  </si>
  <si>
    <t>Post office Key</t>
  </si>
  <si>
    <t>TNL - Meredith Lawrence</t>
  </si>
  <si>
    <t>TNL - Bob Smallwood</t>
  </si>
  <si>
    <t>Gary August, Paterson Glass, Aspen and Evergreen, Bear Necessities, Erik Stensland</t>
  </si>
  <si>
    <t>One year of Post Box Service</t>
  </si>
  <si>
    <t>tbdeposited</t>
  </si>
  <si>
    <t>Earthwood</t>
  </si>
  <si>
    <t>Pass the Hat Fun Junkies (Cables?)</t>
  </si>
  <si>
    <t>Pass the Hat- TNL</t>
  </si>
  <si>
    <t>TNL- Dohlby Nadine August 9</t>
  </si>
  <si>
    <t>TNL - Rocky Ridge</t>
  </si>
  <si>
    <t>TNL -  Dakota Blu "Andrew Park"</t>
  </si>
  <si>
    <t>Mystery Deposit (TNL?)</t>
  </si>
  <si>
    <t xml:space="preserve">Kris and Gary Hazelton </t>
  </si>
  <si>
    <t>Program details and benefits TBD</t>
  </si>
  <si>
    <t>Actual Year to date is inflated $1525 due to singular Board member's support for Tuesday Night Live, $500 Board Member support for Thank You Party</t>
  </si>
  <si>
    <r>
      <t xml:space="preserve">Includes </t>
    </r>
    <r>
      <rPr>
        <b/>
        <sz val="12"/>
        <color theme="1"/>
        <rFont val="Calibri"/>
        <family val="2"/>
        <scheme val="minor"/>
      </rPr>
      <t>$3000 restricted donation</t>
    </r>
    <r>
      <rPr>
        <sz val="12"/>
        <color theme="1"/>
        <rFont val="Calibri"/>
        <family val="2"/>
        <scheme val="minor"/>
      </rPr>
      <t xml:space="preserve"> for computer and technology services, perimeter signage ($500), Jon Nicholas ($500); Machalek ($182)</t>
    </r>
  </si>
  <si>
    <t>EDC ($200), Visit EP ($100), EALA ($100), Forward EP Foundation ($401.93), Town of EP Mayor Fund ($500); Western Heritage Foundation ($600)</t>
  </si>
  <si>
    <t>Scholarship Donations</t>
  </si>
  <si>
    <t>Donation - Scholarship</t>
  </si>
  <si>
    <t>Mary Murphy ($500), FofF ($500), Hazelton ($200)</t>
  </si>
  <si>
    <t xml:space="preserve">First Friday </t>
  </si>
  <si>
    <t>Strategic Pak Graphic Design/layout (Nash Findlay)</t>
  </si>
  <si>
    <t>Travis Machalek - Assistant Town Administrator, three months of support at $255/wk. (June 3 - September 2).</t>
  </si>
  <si>
    <t>8/2/16/2106</t>
  </si>
  <si>
    <t xml:space="preserve">Donation - In Kind </t>
  </si>
  <si>
    <t>Town of Estes Park for Chili Cook-off ($400); Duck Race ($532); Pass the Hat at Fun Junkies and TNL ($580)</t>
  </si>
  <si>
    <t>Products TBD</t>
  </si>
  <si>
    <t>Various galleries at $30/each</t>
  </si>
  <si>
    <t>(9/1 - 8/8/16)</t>
  </si>
  <si>
    <t>Donation - Indivudual</t>
  </si>
  <si>
    <t>Totals</t>
  </si>
  <si>
    <t>Budget 2015-16</t>
  </si>
  <si>
    <t>Budget 2016 -17</t>
  </si>
  <si>
    <t>Notes 2016-17</t>
  </si>
  <si>
    <t>Notes 2015-16</t>
  </si>
  <si>
    <t>Donated supplies; Graphic Design Strat Pak ($500); Travis Machalek Hours from Town ($255/wk)</t>
  </si>
  <si>
    <t>Travis Machalek Hours from Town ($255/wk)</t>
  </si>
  <si>
    <t xml:space="preserve">Expect $500 scholarship </t>
  </si>
  <si>
    <t>Seven galleries at $30/each (half of current participants), program details TBD</t>
  </si>
  <si>
    <t>Estimate 7 board meember at $100 required donation</t>
  </si>
  <si>
    <t>Town of Estes Park for Chili Cook-off ($400); Duck Race ($700); other estimate</t>
  </si>
  <si>
    <t>End of Year</t>
  </si>
  <si>
    <t>End of year</t>
  </si>
  <si>
    <t>Actual includes 401©(3) application ($400), two years of website hosting, domain, and services ($200,) post office fee ($68), bank service charges</t>
  </si>
  <si>
    <t>post office fee ($68), website hosting is covered with last year budget; estimate misc fees</t>
  </si>
  <si>
    <t>Estimate higher as increase in promotion</t>
  </si>
  <si>
    <t>Actual includes Hobert Office printing fees, stamps, more invoices coming</t>
  </si>
  <si>
    <t>Graphic Design</t>
  </si>
  <si>
    <t>Logo Fee</t>
  </si>
  <si>
    <t>Money to pay artists and performers, 11 TNL</t>
  </si>
  <si>
    <t>Money to pay artists and performers, programs TBD</t>
  </si>
  <si>
    <t>Additional Graphic Design Fees TBD</t>
  </si>
  <si>
    <t>Technology</t>
  </si>
  <si>
    <t>Software</t>
  </si>
  <si>
    <t>Calendar Implementation- Front Desk Inc, 2 payments of $412.50</t>
  </si>
  <si>
    <t xml:space="preserve"> Fun Junkies ($150 x 10 months) $1500, other programming TBD</t>
  </si>
  <si>
    <t>Estimated Performance Park Series ($1650), Fun Junkies ($150 x 10 months) $1500, First Fridays ($400 x 5) $2000; Actual is Town Fees for TNL and some Marina Fees, more to come</t>
  </si>
  <si>
    <t>Estimate 10 hours a week at $20 hours, plus 20% for payroll fees</t>
  </si>
  <si>
    <t xml:space="preserve">Estimate, unkown </t>
  </si>
  <si>
    <t>checks ($25), other supplies TBD</t>
  </si>
  <si>
    <t>Budget $1300 for new laptop to be paid with restricted fund; actual includes checks ($25), post office fees</t>
  </si>
  <si>
    <t>6 liquor licenses at $50/each, total depends on programming</t>
  </si>
  <si>
    <t>Actual includes Estes Valley Partners Table at YMCA ($25)</t>
  </si>
  <si>
    <t>Mural yet to purchase approved at $600, other tbd</t>
  </si>
  <si>
    <t>Total NOT Including In-Kind Donation</t>
  </si>
  <si>
    <t>Staff</t>
  </si>
  <si>
    <t>Difference between estimated income and Staff</t>
  </si>
  <si>
    <t>Scholarships</t>
  </si>
  <si>
    <t>Estimated projection, Donor Program TBD</t>
  </si>
  <si>
    <t xml:space="preserve">Budget </t>
  </si>
  <si>
    <t>Master Graphics - NFJ Thank you party</t>
  </si>
  <si>
    <t>TNL - Mike Roe August 16</t>
  </si>
  <si>
    <t>TNL - Pass the Hat Dohlby Nadine</t>
  </si>
  <si>
    <t>Master Graphics - FF Maps</t>
  </si>
  <si>
    <t>Town of Estes Park - 4x TNL</t>
  </si>
  <si>
    <t xml:space="preserve">Kind Coffee </t>
  </si>
  <si>
    <t>TNL -Heather- August 22</t>
  </si>
  <si>
    <t>TNL - Pass the Hat - Mike Roe</t>
  </si>
  <si>
    <t>Wendy Koening (Community Hearing Center) to cover 8/31 FJ</t>
  </si>
  <si>
    <t>Board- anything missing?</t>
  </si>
  <si>
    <t>Then redo all subtotals</t>
  </si>
  <si>
    <t>TNLay to Town of Estes Park 6/14 - Just Jill, 6/21 -Will Thomas, 6/28 - FofF</t>
  </si>
  <si>
    <t>Post office Key, check written to Cyd Springer</t>
  </si>
  <si>
    <t>Fiscal Year Ends September 30</t>
  </si>
  <si>
    <t xml:space="preserve">Fiscal year is October 1 to September 30 </t>
  </si>
  <si>
    <t>Will fill out 990N October 2016</t>
  </si>
  <si>
    <t xml:space="preserve">The books and records of the Corporation shall be maintained and available at a designation location or internet site and all members shall at all times have access thereto, including the tax returns of the Corporation. Minutes taken in Executive Session are excluded from the intent of this section and will not be made available to the public. Accounting shall be on a cash basis. The fiscal year of the Corporation shall be October 1 through September 30 of each year. The Corporation may select a certified public accountant as the accountant for the Corporation. </t>
  </si>
  <si>
    <t xml:space="preserve">The Corporation shall purchase and maintain insurance on behalf of any Director, General Counsel, and the Executive Director of the Corporation or a person who is or was a Director or Executive Director of the Corporation or is or was serving at the request of the Corporation as a Director or Executive Director of another domestic or foreign corporation, partnership, joint venture, trust, employee benefit plan, or other enterprise against any liability asserted against him or her and incurred by him or her in any such capacity, or arising out of his or her status as such, whether or not the Corporation would have the power to indemnify him or her against that liability under the Act. The Corporation’s payment of premiums with respect to such insurance coverage shall be provided primarily for the benefit of the Corporation. To the extent that such insurance coverage provides a benefit to the insured person, the Corporation’s payment of premiums with respect to such insurance shall be provided in exchange for the services rendered by the insured person and in a manner so as not to constitute an excess benefit transaction under section 4958 of the Internal Revenue Code of 1986, as amended. </t>
  </si>
  <si>
    <t>Records:</t>
  </si>
  <si>
    <t>Insurance:</t>
  </si>
  <si>
    <t>Finance Committee:</t>
  </si>
  <si>
    <t xml:space="preserve">Finance Committee: This committee oversees the financial health of the organization. It ensures the board observes due diligence and appropriate processes in regard to investment strategies, vendor contracts, contributions from major donors, and all organizational purchases and expenses. It works with the Executive Director and staff to develop and manage an annual budget. It also ensures that the IRS Form 990 is completed and signed by the appropriate officer and that it is reviewed by the Board before filing. </t>
  </si>
  <si>
    <t xml:space="preserve">In general, the Treasurer shall perform all duties incidental to the office of Treasurer and such other duties as may be assigned by the Board or the Chairman. The Treasure will act as Chairman of the Finance Committee and provide oversight for a bookkeeper in the event one has been designated. The Treasurer shall be responsible for corporate funds and securities and shall keep full and accurate accounts of receipts and disbursements in books belonging to the Corporation. The Treasurer shall have full authority to receive and give receipts for all money due and payable to the Corporation and to endorse checks, drafts, and warrants in its name and on its behalf. The Treasurer shall deposit all funds of the Corporation, except such as may be required for current use, in such banks or other places of deposit as the Board may designate. The Treasurer, by his or her signature alone, shall have full authority to draft payment checks for amounts up to $500. </t>
  </si>
  <si>
    <t>Treasurer:</t>
  </si>
  <si>
    <t>Estes Valley Partners Table at YMCA ($25), possible advertising includes online google ads, local promoters of events, newspaper Calendar announcements/Performance Park Schedules</t>
  </si>
  <si>
    <t>One Year Membership for EPNRC</t>
  </si>
  <si>
    <t>Will Thomas- Night of the Fun Junkies</t>
  </si>
  <si>
    <t>Weebly - website domaine - check written to Karen McPherson to reimburse CC purchase</t>
  </si>
  <si>
    <t>Weebly - website email- check written to Karen McPherson to reimburse CC purchase</t>
  </si>
  <si>
    <t>Weebly - Website hosting on Pro Plan to exire 9/24/17 (2 years) + Domaine name (estesartsdistrict.org)  to expire 9/24/16 (one year), check written to Karen McPherson as reimbursement for CC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</si>
</sst>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Red]&quot;$&quot;#,##0.00"/>
  </numFmts>
  <fonts count="13"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6"/>
      <color theme="1"/>
      <name val="Calibri"/>
      <scheme val="minor"/>
    </font>
    <font>
      <b/>
      <sz val="16"/>
      <color rgb="FFFF0000"/>
      <name val="Calibri"/>
      <scheme val="minor"/>
    </font>
    <font>
      <sz val="12"/>
      <color rgb="FF000000"/>
      <name val="Calibri"/>
      <family val="2"/>
      <scheme val="minor"/>
    </font>
    <font>
      <b/>
      <sz val="12"/>
      <color rgb="FF000000"/>
      <name val="Calibri"/>
      <scheme val="minor"/>
    </font>
    <font>
      <i/>
      <sz val="12"/>
      <color theme="1"/>
      <name val="Calibri"/>
      <scheme val="minor"/>
    </font>
    <font>
      <i/>
      <sz val="12"/>
      <color rgb="FF000000"/>
      <name val="Calibri"/>
      <scheme val="minor"/>
    </font>
    <font>
      <sz val="12"/>
      <color rgb="FFFFFF00"/>
      <name val="Calibri"/>
      <scheme val="minor"/>
    </font>
    <font>
      <b/>
      <i/>
      <sz val="12"/>
      <color theme="1"/>
      <name val="Calibri"/>
      <scheme val="minor"/>
    </font>
  </fonts>
  <fills count="9">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rgb="FFD8E4BC"/>
        <bgColor rgb="FF000000"/>
      </patternFill>
    </fill>
    <fill>
      <patternFill patternType="solid">
        <fgColor theme="0" tint="-0.14999847407452621"/>
        <bgColor indexed="64"/>
      </patternFill>
    </fill>
    <fill>
      <patternFill patternType="solid">
        <fgColor theme="4"/>
        <bgColor indexed="64"/>
      </patternFill>
    </fill>
    <fill>
      <patternFill patternType="solid">
        <fgColor theme="3" tint="0.59999389629810485"/>
        <bgColor indexed="64"/>
      </patternFill>
    </fill>
    <fill>
      <patternFill patternType="solid">
        <fgColor theme="9"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43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27">
    <xf numFmtId="0" fontId="0" fillId="0" borderId="0" xfId="0"/>
    <xf numFmtId="0" fontId="0" fillId="0" borderId="0" xfId="0" applyAlignment="1">
      <alignment horizontal="left"/>
    </xf>
    <xf numFmtId="0" fontId="0" fillId="0" borderId="0" xfId="0" applyAlignment="1">
      <alignment horizontal="left" wrapText="1"/>
    </xf>
    <xf numFmtId="0" fontId="1" fillId="0" borderId="1" xfId="0" applyFont="1" applyBorder="1" applyAlignment="1">
      <alignment horizontal="left" wrapText="1"/>
    </xf>
    <xf numFmtId="0" fontId="0" fillId="0" borderId="1" xfId="0" applyBorder="1" applyAlignment="1">
      <alignment horizontal="left" wrapText="1"/>
    </xf>
    <xf numFmtId="0" fontId="1" fillId="0" borderId="0" xfId="0" applyFont="1" applyAlignment="1">
      <alignment horizontal="left" wrapText="1"/>
    </xf>
    <xf numFmtId="44" fontId="1" fillId="0" borderId="1" xfId="0" applyNumberFormat="1" applyFont="1" applyBorder="1" applyAlignment="1">
      <alignment horizontal="left" wrapText="1"/>
    </xf>
    <xf numFmtId="14" fontId="0" fillId="0" borderId="1" xfId="0" applyNumberFormat="1" applyBorder="1" applyAlignment="1">
      <alignment horizontal="left" wrapText="1"/>
    </xf>
    <xf numFmtId="0" fontId="5" fillId="0" borderId="0" xfId="0" applyFont="1" applyAlignment="1">
      <alignment horizontal="left"/>
    </xf>
    <xf numFmtId="164" fontId="0" fillId="0" borderId="0" xfId="0" applyNumberFormat="1" applyAlignment="1">
      <alignment horizontal="left" wrapText="1"/>
    </xf>
    <xf numFmtId="164" fontId="1" fillId="0" borderId="1" xfId="0" applyNumberFormat="1" applyFont="1" applyBorder="1" applyAlignment="1">
      <alignment horizontal="left" wrapText="1"/>
    </xf>
    <xf numFmtId="0" fontId="1" fillId="0" borderId="0" xfId="0" applyFont="1" applyAlignment="1">
      <alignment horizontal="left"/>
    </xf>
    <xf numFmtId="44" fontId="0" fillId="0" borderId="0" xfId="0" applyNumberFormat="1" applyAlignment="1">
      <alignment horizontal="left"/>
    </xf>
    <xf numFmtId="0" fontId="0" fillId="0" borderId="1" xfId="0" applyFill="1" applyBorder="1" applyAlignment="1">
      <alignment horizontal="left" wrapText="1"/>
    </xf>
    <xf numFmtId="14" fontId="0" fillId="0" borderId="1" xfId="0" applyNumberFormat="1" applyFill="1" applyBorder="1" applyAlignment="1">
      <alignment horizontal="left" wrapText="1"/>
    </xf>
    <xf numFmtId="44" fontId="0" fillId="0" borderId="1" xfId="0" applyNumberFormat="1" applyFill="1" applyBorder="1" applyAlignment="1">
      <alignment horizontal="left" wrapText="1"/>
    </xf>
    <xf numFmtId="164" fontId="0" fillId="0" borderId="1" xfId="0" applyNumberFormat="1" applyFill="1" applyBorder="1" applyAlignment="1">
      <alignment horizontal="left" wrapText="1"/>
    </xf>
    <xf numFmtId="0" fontId="0" fillId="0" borderId="0" xfId="0" applyFill="1" applyAlignment="1">
      <alignment horizontal="left" wrapText="1"/>
    </xf>
    <xf numFmtId="14" fontId="1" fillId="0" borderId="1" xfId="0" applyNumberFormat="1" applyFont="1" applyBorder="1" applyAlignment="1">
      <alignment horizontal="left" wrapText="1"/>
    </xf>
    <xf numFmtId="164" fontId="0" fillId="0" borderId="0" xfId="0" applyNumberFormat="1" applyAlignment="1">
      <alignment horizontal="left"/>
    </xf>
    <xf numFmtId="164" fontId="1" fillId="0" borderId="0" xfId="0" applyNumberFormat="1" applyFont="1" applyAlignment="1">
      <alignment horizontal="left"/>
    </xf>
    <xf numFmtId="0" fontId="0" fillId="0" borderId="1" xfId="0" applyBorder="1" applyAlignment="1">
      <alignment horizontal="left"/>
    </xf>
    <xf numFmtId="164" fontId="0" fillId="0" borderId="1" xfId="0" applyNumberFormat="1" applyBorder="1" applyAlignment="1">
      <alignment horizontal="left"/>
    </xf>
    <xf numFmtId="0" fontId="6" fillId="0" borderId="0" xfId="0" applyFont="1" applyAlignment="1">
      <alignment horizontal="left"/>
    </xf>
    <xf numFmtId="0" fontId="0" fillId="0" borderId="0" xfId="0" applyBorder="1" applyAlignment="1">
      <alignment horizontal="left" wrapText="1"/>
    </xf>
    <xf numFmtId="14" fontId="0" fillId="0" borderId="0" xfId="0" applyNumberFormat="1" applyBorder="1" applyAlignment="1">
      <alignment horizontal="left" wrapText="1"/>
    </xf>
    <xf numFmtId="0" fontId="0" fillId="0" borderId="0" xfId="0" applyBorder="1" applyAlignment="1">
      <alignment horizontal="left"/>
    </xf>
    <xf numFmtId="0" fontId="1" fillId="0" borderId="1" xfId="0" applyFont="1" applyBorder="1" applyAlignment="1">
      <alignment horizontal="left"/>
    </xf>
    <xf numFmtId="0" fontId="7" fillId="0" borderId="1" xfId="0" applyFont="1" applyBorder="1" applyAlignment="1">
      <alignment horizontal="left"/>
    </xf>
    <xf numFmtId="44" fontId="1" fillId="0" borderId="0" xfId="0" applyNumberFormat="1" applyFont="1" applyAlignment="1">
      <alignment horizontal="left"/>
    </xf>
    <xf numFmtId="44" fontId="0" fillId="0" borderId="0" xfId="0" applyNumberFormat="1" applyFill="1" applyAlignment="1">
      <alignment horizontal="left"/>
    </xf>
    <xf numFmtId="44" fontId="0" fillId="0" borderId="1" xfId="0" applyNumberFormat="1" applyFill="1" applyBorder="1" applyAlignment="1">
      <alignment horizontal="left"/>
    </xf>
    <xf numFmtId="44" fontId="0" fillId="0" borderId="1" xfId="0" applyNumberFormat="1" applyBorder="1" applyAlignment="1">
      <alignment horizontal="left"/>
    </xf>
    <xf numFmtId="0" fontId="8" fillId="0" borderId="1" xfId="0" applyFont="1" applyBorder="1" applyAlignment="1">
      <alignment horizontal="left"/>
    </xf>
    <xf numFmtId="0" fontId="1" fillId="0" borderId="1" xfId="0" applyFont="1" applyFill="1" applyBorder="1" applyAlignment="1">
      <alignment horizontal="left" wrapText="1"/>
    </xf>
    <xf numFmtId="44" fontId="1" fillId="0" borderId="0" xfId="0" applyNumberFormat="1" applyFont="1" applyAlignment="1">
      <alignment horizontal="left" wrapText="1"/>
    </xf>
    <xf numFmtId="0" fontId="0" fillId="0" borderId="0" xfId="0" applyFont="1" applyFill="1" applyAlignment="1">
      <alignment horizontal="left" wrapText="1"/>
    </xf>
    <xf numFmtId="14" fontId="0" fillId="0" borderId="0" xfId="0" applyNumberFormat="1" applyBorder="1" applyAlignment="1">
      <alignment horizontal="left"/>
    </xf>
    <xf numFmtId="0" fontId="1" fillId="3" borderId="0" xfId="0" applyFont="1" applyFill="1" applyAlignment="1">
      <alignment horizontal="left" wrapText="1"/>
    </xf>
    <xf numFmtId="0" fontId="8" fillId="0" borderId="0" xfId="0" applyFont="1" applyAlignment="1">
      <alignment horizontal="left" wrapText="1"/>
    </xf>
    <xf numFmtId="0" fontId="0" fillId="0" borderId="1" xfId="0" applyFont="1" applyBorder="1" applyAlignment="1">
      <alignment horizontal="left"/>
    </xf>
    <xf numFmtId="14" fontId="0" fillId="0" borderId="1" xfId="0" applyNumberFormat="1" applyFont="1" applyFill="1" applyBorder="1" applyAlignment="1">
      <alignment horizontal="left" wrapText="1"/>
    </xf>
    <xf numFmtId="0" fontId="0" fillId="0" borderId="1" xfId="0" applyFont="1" applyFill="1" applyBorder="1" applyAlignment="1">
      <alignment horizontal="left"/>
    </xf>
    <xf numFmtId="0" fontId="7" fillId="0" borderId="1" xfId="0" applyFont="1" applyFill="1" applyBorder="1" applyAlignment="1">
      <alignment horizontal="left"/>
    </xf>
    <xf numFmtId="164" fontId="0" fillId="0" borderId="1" xfId="0" applyNumberFormat="1" applyFont="1" applyFill="1" applyBorder="1" applyAlignment="1">
      <alignment horizontal="left" wrapText="1"/>
    </xf>
    <xf numFmtId="164" fontId="0" fillId="0" borderId="1" xfId="0" applyNumberFormat="1" applyBorder="1" applyAlignment="1">
      <alignment horizontal="left" wrapText="1"/>
    </xf>
    <xf numFmtId="164" fontId="0" fillId="0" borderId="0" xfId="0" applyNumberFormat="1" applyBorder="1" applyAlignment="1">
      <alignment horizontal="left" wrapText="1"/>
    </xf>
    <xf numFmtId="164" fontId="1" fillId="0" borderId="0" xfId="0" applyNumberFormat="1" applyFont="1" applyBorder="1" applyAlignment="1">
      <alignment horizontal="left" wrapText="1"/>
    </xf>
    <xf numFmtId="164" fontId="1" fillId="0" borderId="1" xfId="0" applyNumberFormat="1" applyFont="1" applyFill="1" applyBorder="1" applyAlignment="1">
      <alignment horizontal="left" wrapText="1"/>
    </xf>
    <xf numFmtId="0" fontId="0" fillId="0" borderId="0" xfId="0" applyNumberFormat="1" applyAlignment="1">
      <alignment horizontal="left" wrapText="1"/>
    </xf>
    <xf numFmtId="0" fontId="1" fillId="0" borderId="1" xfId="0" applyNumberFormat="1" applyFont="1" applyBorder="1" applyAlignment="1">
      <alignment horizontal="left" wrapText="1"/>
    </xf>
    <xf numFmtId="0" fontId="1"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0" fillId="0" borderId="1" xfId="0" applyNumberFormat="1" applyFill="1" applyBorder="1" applyAlignment="1">
      <alignment horizontal="left" wrapText="1"/>
    </xf>
    <xf numFmtId="0" fontId="0" fillId="0" borderId="0" xfId="0" applyNumberFormat="1" applyBorder="1" applyAlignment="1">
      <alignment horizontal="left" wrapText="1"/>
    </xf>
    <xf numFmtId="0" fontId="0" fillId="2" borderId="0" xfId="0" applyFont="1" applyFill="1" applyAlignment="1">
      <alignment horizontal="left" wrapText="1"/>
    </xf>
    <xf numFmtId="0" fontId="0" fillId="2" borderId="0" xfId="0" applyFill="1" applyAlignment="1">
      <alignment horizontal="left" wrapText="1"/>
    </xf>
    <xf numFmtId="14" fontId="1" fillId="0" borderId="1" xfId="0" applyNumberFormat="1" applyFont="1" applyFill="1" applyBorder="1" applyAlignment="1">
      <alignment horizontal="left" wrapText="1"/>
    </xf>
    <xf numFmtId="0" fontId="1" fillId="0" borderId="0" xfId="0" applyFont="1" applyFill="1" applyAlignment="1">
      <alignment horizontal="left" wrapText="1"/>
    </xf>
    <xf numFmtId="14" fontId="9" fillId="0" borderId="1" xfId="0" applyNumberFormat="1" applyFont="1" applyFill="1" applyBorder="1" applyAlignment="1">
      <alignment horizontal="left" wrapText="1"/>
    </xf>
    <xf numFmtId="164" fontId="9" fillId="0" borderId="1" xfId="0" applyNumberFormat="1" applyFont="1" applyFill="1" applyBorder="1" applyAlignment="1">
      <alignment horizontal="left" wrapText="1"/>
    </xf>
    <xf numFmtId="0" fontId="9" fillId="0" borderId="1" xfId="0" applyNumberFormat="1" applyFont="1" applyFill="1" applyBorder="1" applyAlignment="1">
      <alignment horizontal="left" wrapText="1"/>
    </xf>
    <xf numFmtId="0" fontId="10" fillId="0" borderId="1" xfId="0" applyFont="1" applyFill="1" applyBorder="1" applyAlignment="1">
      <alignment horizontal="left"/>
    </xf>
    <xf numFmtId="0" fontId="9" fillId="0" borderId="0" xfId="0" applyFont="1" applyFill="1" applyAlignment="1">
      <alignment horizontal="left" wrapText="1"/>
    </xf>
    <xf numFmtId="0" fontId="1" fillId="0" borderId="1" xfId="0" applyFont="1" applyFill="1" applyBorder="1" applyAlignment="1">
      <alignment horizontal="left"/>
    </xf>
    <xf numFmtId="0" fontId="8" fillId="0" borderId="1" xfId="0" applyFont="1" applyFill="1" applyBorder="1" applyAlignment="1">
      <alignment horizontal="left"/>
    </xf>
    <xf numFmtId="0" fontId="8" fillId="0" borderId="1" xfId="0" applyFont="1" applyFill="1" applyBorder="1" applyAlignment="1">
      <alignment horizontal="left" wrapText="1"/>
    </xf>
    <xf numFmtId="14" fontId="9" fillId="0" borderId="1" xfId="0" applyNumberFormat="1" applyFont="1" applyBorder="1" applyAlignment="1">
      <alignment horizontal="left" wrapText="1"/>
    </xf>
    <xf numFmtId="0" fontId="9" fillId="0" borderId="1" xfId="0" applyFont="1" applyBorder="1" applyAlignment="1">
      <alignment horizontal="left"/>
    </xf>
    <xf numFmtId="164" fontId="9" fillId="0" borderId="1" xfId="0" applyNumberFormat="1" applyFont="1" applyBorder="1" applyAlignment="1">
      <alignment horizontal="left" wrapText="1"/>
    </xf>
    <xf numFmtId="0" fontId="9" fillId="0" borderId="1" xfId="0" applyFont="1" applyBorder="1" applyAlignment="1">
      <alignment horizontal="left" wrapText="1"/>
    </xf>
    <xf numFmtId="0" fontId="9" fillId="0" borderId="0" xfId="0" applyFont="1" applyAlignment="1">
      <alignment horizontal="left" wrapText="1"/>
    </xf>
    <xf numFmtId="0" fontId="9" fillId="3" borderId="0" xfId="0" applyFont="1" applyFill="1" applyAlignment="1">
      <alignment horizontal="left" wrapText="1"/>
    </xf>
    <xf numFmtId="0" fontId="10" fillId="0" borderId="1" xfId="0" applyFont="1" applyBorder="1" applyAlignment="1">
      <alignment horizontal="left"/>
    </xf>
    <xf numFmtId="0" fontId="1" fillId="0" borderId="0" xfId="0" applyNumberFormat="1" applyFont="1" applyBorder="1" applyAlignment="1">
      <alignment horizontal="left" wrapText="1"/>
    </xf>
    <xf numFmtId="0" fontId="8" fillId="0" borderId="1" xfId="0" applyFont="1" applyBorder="1" applyAlignment="1">
      <alignment horizontal="left" wrapText="1"/>
    </xf>
    <xf numFmtId="0" fontId="8" fillId="0" borderId="2" xfId="0" applyFont="1" applyBorder="1" applyAlignment="1">
      <alignment horizontal="left" wrapText="1"/>
    </xf>
    <xf numFmtId="164" fontId="8" fillId="0" borderId="2" xfId="0" applyNumberFormat="1" applyFont="1" applyBorder="1" applyAlignment="1">
      <alignment horizontal="left" wrapText="1"/>
    </xf>
    <xf numFmtId="14" fontId="8" fillId="0" borderId="3" xfId="0" applyNumberFormat="1" applyFont="1" applyBorder="1" applyAlignment="1">
      <alignment horizontal="left" wrapText="1"/>
    </xf>
    <xf numFmtId="0" fontId="8" fillId="0" borderId="4" xfId="0" applyFont="1" applyBorder="1" applyAlignment="1">
      <alignment horizontal="left" wrapText="1"/>
    </xf>
    <xf numFmtId="164" fontId="8" fillId="0" borderId="4" xfId="0" applyNumberFormat="1" applyFont="1" applyBorder="1" applyAlignment="1">
      <alignment horizontal="left" wrapText="1"/>
    </xf>
    <xf numFmtId="0" fontId="0" fillId="0" borderId="4" xfId="0" applyBorder="1" applyAlignment="1">
      <alignment horizontal="left"/>
    </xf>
    <xf numFmtId="0" fontId="8" fillId="0" borderId="4" xfId="0" applyFont="1" applyBorder="1" applyAlignment="1">
      <alignment horizontal="left"/>
    </xf>
    <xf numFmtId="164" fontId="8" fillId="0" borderId="3" xfId="0" applyNumberFormat="1" applyFont="1" applyBorder="1" applyAlignment="1">
      <alignment horizontal="left" wrapText="1"/>
    </xf>
    <xf numFmtId="14" fontId="7" fillId="4" borderId="3" xfId="0" applyNumberFormat="1" applyFont="1" applyFill="1" applyBorder="1" applyAlignment="1">
      <alignment horizontal="left" wrapText="1"/>
    </xf>
    <xf numFmtId="0" fontId="7" fillId="4" borderId="4" xfId="0" applyFont="1" applyFill="1" applyBorder="1" applyAlignment="1">
      <alignment horizontal="left"/>
    </xf>
    <xf numFmtId="164" fontId="7" fillId="4" borderId="4" xfId="0" applyNumberFormat="1" applyFont="1" applyFill="1" applyBorder="1" applyAlignment="1">
      <alignment horizontal="left" wrapText="1"/>
    </xf>
    <xf numFmtId="14" fontId="10" fillId="0" borderId="3" xfId="0" applyNumberFormat="1" applyFont="1" applyBorder="1" applyAlignment="1">
      <alignment horizontal="left" wrapText="1"/>
    </xf>
    <xf numFmtId="0" fontId="10" fillId="0" borderId="4" xfId="0" applyFont="1" applyBorder="1" applyAlignment="1">
      <alignment horizontal="left"/>
    </xf>
    <xf numFmtId="164" fontId="10" fillId="0" borderId="4" xfId="0" applyNumberFormat="1" applyFont="1" applyBorder="1" applyAlignment="1">
      <alignment horizontal="left" wrapText="1"/>
    </xf>
    <xf numFmtId="0" fontId="10" fillId="0" borderId="4" xfId="0" applyFont="1" applyBorder="1" applyAlignment="1">
      <alignment horizontal="left" wrapText="1"/>
    </xf>
    <xf numFmtId="14" fontId="7" fillId="0" borderId="3" xfId="0" applyNumberFormat="1" applyFont="1" applyBorder="1" applyAlignment="1">
      <alignment horizontal="left" wrapText="1"/>
    </xf>
    <xf numFmtId="0" fontId="7" fillId="0" borderId="4" xfId="0" applyFont="1" applyBorder="1" applyAlignment="1">
      <alignment horizontal="left"/>
    </xf>
    <xf numFmtId="164" fontId="7" fillId="0" borderId="4" xfId="0" applyNumberFormat="1" applyFont="1" applyBorder="1" applyAlignment="1">
      <alignment horizontal="left" wrapText="1"/>
    </xf>
    <xf numFmtId="0" fontId="7" fillId="0" borderId="4" xfId="0" applyFont="1" applyBorder="1" applyAlignment="1">
      <alignment horizontal="left" wrapText="1"/>
    </xf>
    <xf numFmtId="164" fontId="8" fillId="0" borderId="0" xfId="0" applyNumberFormat="1" applyFont="1" applyBorder="1" applyAlignment="1">
      <alignment horizontal="left" wrapText="1"/>
    </xf>
    <xf numFmtId="0" fontId="0" fillId="0" borderId="1" xfId="0" applyFont="1" applyBorder="1" applyAlignment="1">
      <alignment horizontal="left" wrapText="1"/>
    </xf>
    <xf numFmtId="164" fontId="1" fillId="0" borderId="0" xfId="0" applyNumberFormat="1" applyFont="1" applyFill="1" applyAlignment="1">
      <alignment horizontal="left" wrapText="1"/>
    </xf>
    <xf numFmtId="164" fontId="1" fillId="0" borderId="0" xfId="0" applyNumberFormat="1" applyFont="1" applyAlignment="1">
      <alignment horizontal="left" wrapText="1"/>
    </xf>
    <xf numFmtId="0" fontId="0" fillId="0" borderId="1" xfId="0" applyNumberFormat="1" applyBorder="1" applyAlignment="1">
      <alignment horizontal="left" wrapText="1"/>
    </xf>
    <xf numFmtId="0" fontId="8" fillId="0" borderId="4" xfId="0" applyFont="1" applyFill="1" applyBorder="1" applyAlignment="1">
      <alignment horizontal="left"/>
    </xf>
    <xf numFmtId="164" fontId="1" fillId="0" borderId="1" xfId="0" applyNumberFormat="1" applyFont="1" applyBorder="1" applyAlignment="1">
      <alignment horizontal="left"/>
    </xf>
    <xf numFmtId="44" fontId="1" fillId="0" borderId="1" xfId="0" applyNumberFormat="1" applyFont="1" applyBorder="1" applyAlignment="1">
      <alignment horizontal="left"/>
    </xf>
    <xf numFmtId="0" fontId="0" fillId="5" borderId="1" xfId="0" applyFont="1" applyFill="1" applyBorder="1" applyAlignment="1">
      <alignment horizontal="left"/>
    </xf>
    <xf numFmtId="0" fontId="0" fillId="5" borderId="1" xfId="0" applyFill="1" applyBorder="1" applyAlignment="1">
      <alignment horizontal="left"/>
    </xf>
    <xf numFmtId="164" fontId="0" fillId="5" borderId="1" xfId="0" applyNumberFormat="1" applyFill="1" applyBorder="1" applyAlignment="1">
      <alignment horizontal="left"/>
    </xf>
    <xf numFmtId="44" fontId="0" fillId="5" borderId="1" xfId="0" applyNumberFormat="1" applyFill="1" applyBorder="1" applyAlignment="1">
      <alignment horizontal="left"/>
    </xf>
    <xf numFmtId="0" fontId="0" fillId="5" borderId="1" xfId="0" applyFill="1" applyBorder="1" applyAlignment="1">
      <alignment horizontal="left" wrapText="1"/>
    </xf>
    <xf numFmtId="0" fontId="11" fillId="6" borderId="0" xfId="0" applyFont="1" applyFill="1" applyAlignment="1">
      <alignment horizontal="left"/>
    </xf>
    <xf numFmtId="0" fontId="11" fillId="6" borderId="0" xfId="0" applyFont="1" applyFill="1" applyAlignment="1">
      <alignment horizontal="left" wrapText="1"/>
    </xf>
    <xf numFmtId="164" fontId="0" fillId="7" borderId="0" xfId="0" applyNumberFormat="1" applyFill="1" applyAlignment="1">
      <alignment horizontal="left" wrapText="1"/>
    </xf>
    <xf numFmtId="0" fontId="0" fillId="7" borderId="0" xfId="0" applyFill="1" applyAlignment="1">
      <alignment horizontal="left" wrapText="1"/>
    </xf>
    <xf numFmtId="0" fontId="9" fillId="0" borderId="4" xfId="0" applyFont="1" applyBorder="1" applyAlignment="1">
      <alignment horizontal="left"/>
    </xf>
    <xf numFmtId="164" fontId="12" fillId="0" borderId="1" xfId="0" applyNumberFormat="1" applyFont="1" applyFill="1" applyBorder="1" applyAlignment="1">
      <alignment horizontal="left" wrapText="1"/>
    </xf>
    <xf numFmtId="0" fontId="9" fillId="0" borderId="1" xfId="0" applyFont="1" applyFill="1" applyBorder="1" applyAlignment="1">
      <alignment horizontal="left"/>
    </xf>
    <xf numFmtId="0" fontId="0" fillId="0" borderId="0" xfId="0" applyAlignment="1">
      <alignment wrapText="1"/>
    </xf>
    <xf numFmtId="0" fontId="0" fillId="3" borderId="1" xfId="0" applyFont="1" applyFill="1" applyBorder="1" applyAlignment="1">
      <alignment horizontal="left"/>
    </xf>
    <xf numFmtId="0" fontId="0" fillId="3" borderId="1" xfId="0" applyFill="1" applyBorder="1" applyAlignment="1">
      <alignment horizontal="left"/>
    </xf>
    <xf numFmtId="0" fontId="1" fillId="8" borderId="1" xfId="0" applyFont="1" applyFill="1" applyBorder="1" applyAlignment="1">
      <alignment horizontal="left"/>
    </xf>
    <xf numFmtId="0" fontId="1" fillId="3" borderId="1" xfId="0" applyFont="1" applyFill="1" applyBorder="1" applyAlignment="1">
      <alignment horizontal="left"/>
    </xf>
    <xf numFmtId="0" fontId="1" fillId="0" borderId="5" xfId="0" applyFont="1" applyBorder="1" applyAlignment="1">
      <alignment horizontal="left"/>
    </xf>
    <xf numFmtId="0" fontId="1" fillId="0" borderId="2" xfId="0" applyFont="1" applyBorder="1" applyAlignment="1">
      <alignment horizontal="left"/>
    </xf>
    <xf numFmtId="14" fontId="1" fillId="7" borderId="3" xfId="0" applyNumberFormat="1" applyFont="1" applyFill="1" applyBorder="1" applyAlignment="1">
      <alignment horizontal="left" wrapText="1"/>
    </xf>
    <xf numFmtId="0" fontId="1" fillId="7" borderId="3" xfId="0" applyFont="1" applyFill="1" applyBorder="1" applyAlignment="1">
      <alignment horizontal="left"/>
    </xf>
    <xf numFmtId="164" fontId="0" fillId="7" borderId="3" xfId="0" applyNumberFormat="1" applyFill="1" applyBorder="1" applyAlignment="1">
      <alignment horizontal="left" wrapText="1"/>
    </xf>
    <xf numFmtId="164" fontId="1" fillId="7" borderId="3" xfId="0" applyNumberFormat="1" applyFont="1" applyFill="1" applyBorder="1" applyAlignment="1">
      <alignment horizontal="left" wrapText="1"/>
    </xf>
    <xf numFmtId="0" fontId="1" fillId="7" borderId="3" xfId="0" applyNumberFormat="1" applyFont="1" applyFill="1" applyBorder="1" applyAlignment="1">
      <alignment horizontal="left" wrapText="1"/>
    </xf>
  </cellXfs>
  <cellStyles count="4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17"/>
  <sheetViews>
    <sheetView tabSelected="1" topLeftCell="A93" zoomScale="125" zoomScaleNormal="125" zoomScalePageLayoutView="125" workbookViewId="0">
      <selection activeCell="K108" sqref="A104:K108"/>
    </sheetView>
  </sheetViews>
  <sheetFormatPr baseColWidth="10" defaultRowHeight="15" x14ac:dyDescent="0"/>
  <cols>
    <col min="1" max="1" width="10.83203125" style="2"/>
    <col min="2" max="2" width="23.33203125" style="2" customWidth="1"/>
    <col min="3" max="5" width="10" style="9" customWidth="1"/>
    <col min="6" max="6" width="10" style="49" customWidth="1"/>
    <col min="7" max="8" width="10" style="9" customWidth="1"/>
    <col min="9" max="10" width="9.83203125" style="9" customWidth="1"/>
    <col min="11" max="11" width="41" style="2" customWidth="1"/>
    <col min="12" max="12" width="17" style="2" customWidth="1"/>
    <col min="13" max="13" width="11.83203125" style="2" bestFit="1" customWidth="1"/>
    <col min="14" max="16384" width="10.83203125" style="2"/>
  </cols>
  <sheetData>
    <row r="1" spans="1:11" ht="20">
      <c r="A1" s="8" t="s">
        <v>0</v>
      </c>
    </row>
    <row r="2" spans="1:11">
      <c r="A2" s="2" t="s">
        <v>20</v>
      </c>
      <c r="B2" s="2" t="s">
        <v>1</v>
      </c>
    </row>
    <row r="3" spans="1:11">
      <c r="A3" s="1" t="s">
        <v>30</v>
      </c>
    </row>
    <row r="4" spans="1:11">
      <c r="A4" t="s">
        <v>229</v>
      </c>
    </row>
    <row r="6" spans="1:11" s="5" customFormat="1" ht="45">
      <c r="A6" s="3" t="s">
        <v>2</v>
      </c>
      <c r="B6" s="3" t="s">
        <v>3</v>
      </c>
      <c r="C6" s="10" t="s">
        <v>4</v>
      </c>
      <c r="D6" s="10" t="s">
        <v>5</v>
      </c>
      <c r="E6" s="10" t="s">
        <v>6</v>
      </c>
      <c r="F6" s="50" t="s">
        <v>14</v>
      </c>
      <c r="G6" s="10" t="s">
        <v>31</v>
      </c>
      <c r="H6" s="10" t="s">
        <v>70</v>
      </c>
      <c r="I6" s="10" t="s">
        <v>124</v>
      </c>
      <c r="J6" s="10" t="s">
        <v>104</v>
      </c>
      <c r="K6" s="3" t="s">
        <v>7</v>
      </c>
    </row>
    <row r="7" spans="1:11" s="5" customFormat="1">
      <c r="A7" s="18">
        <v>42248</v>
      </c>
      <c r="B7" s="3" t="s">
        <v>55</v>
      </c>
      <c r="C7" s="10">
        <v>114.88</v>
      </c>
      <c r="D7" s="10"/>
      <c r="E7" s="10">
        <f>C7</f>
        <v>114.88</v>
      </c>
      <c r="F7" s="50"/>
      <c r="G7" s="10"/>
      <c r="H7" s="10"/>
      <c r="I7" s="10"/>
      <c r="J7" s="10"/>
      <c r="K7" s="3" t="s">
        <v>56</v>
      </c>
    </row>
    <row r="8" spans="1:11" s="5" customFormat="1">
      <c r="A8" s="18">
        <v>42277</v>
      </c>
      <c r="B8" s="27" t="s">
        <v>60</v>
      </c>
      <c r="C8" s="10"/>
      <c r="D8" s="10">
        <v>10</v>
      </c>
      <c r="E8" s="10">
        <f>E7+C8-D8</f>
        <v>104.88</v>
      </c>
      <c r="F8" s="50"/>
      <c r="G8" s="10"/>
      <c r="H8" s="10"/>
      <c r="I8" s="10"/>
      <c r="J8" s="10"/>
      <c r="K8" s="3" t="s">
        <v>9</v>
      </c>
    </row>
    <row r="9" spans="1:11" s="5" customFormat="1">
      <c r="A9" s="18">
        <v>42277</v>
      </c>
      <c r="B9" s="3" t="s">
        <v>46</v>
      </c>
      <c r="C9" s="10"/>
      <c r="D9" s="10">
        <v>16</v>
      </c>
      <c r="E9" s="10">
        <f t="shared" ref="E9:E51" si="0">E8+C9-D9</f>
        <v>88.88</v>
      </c>
      <c r="F9" s="50"/>
      <c r="G9" s="10"/>
      <c r="H9" s="10"/>
      <c r="I9" s="10"/>
      <c r="J9" s="10"/>
      <c r="K9" s="3" t="s">
        <v>10</v>
      </c>
    </row>
    <row r="10" spans="1:11" s="5" customFormat="1">
      <c r="A10" s="18">
        <v>42298</v>
      </c>
      <c r="B10" s="3" t="s">
        <v>18</v>
      </c>
      <c r="C10" s="10">
        <v>200</v>
      </c>
      <c r="D10" s="10"/>
      <c r="E10" s="10">
        <f t="shared" si="0"/>
        <v>288.88</v>
      </c>
      <c r="F10" s="50"/>
      <c r="G10" s="10"/>
      <c r="H10" s="10"/>
      <c r="I10" s="10"/>
      <c r="J10" s="10"/>
      <c r="K10" s="3" t="s">
        <v>15</v>
      </c>
    </row>
    <row r="11" spans="1:11" s="5" customFormat="1" ht="30">
      <c r="A11" s="18">
        <v>42305</v>
      </c>
      <c r="B11" s="3" t="s">
        <v>86</v>
      </c>
      <c r="C11" s="10"/>
      <c r="D11" s="10">
        <v>25</v>
      </c>
      <c r="E11" s="10">
        <f t="shared" si="0"/>
        <v>263.88</v>
      </c>
      <c r="F11" s="50">
        <v>102</v>
      </c>
      <c r="G11" s="10"/>
      <c r="H11" s="10"/>
      <c r="I11" s="10"/>
      <c r="J11" s="10"/>
      <c r="K11" s="3" t="s">
        <v>16</v>
      </c>
    </row>
    <row r="12" spans="1:11" s="5" customFormat="1">
      <c r="A12" s="18">
        <v>42307</v>
      </c>
      <c r="B12" s="3" t="s">
        <v>17</v>
      </c>
      <c r="C12" s="10">
        <v>100</v>
      </c>
      <c r="D12" s="10"/>
      <c r="E12" s="10">
        <f t="shared" si="0"/>
        <v>363.88</v>
      </c>
      <c r="F12" s="50"/>
      <c r="G12" s="10"/>
      <c r="H12" s="10"/>
      <c r="I12" s="10"/>
      <c r="J12" s="10"/>
      <c r="K12" s="34" t="s">
        <v>53</v>
      </c>
    </row>
    <row r="13" spans="1:11" s="5" customFormat="1">
      <c r="A13" s="18">
        <v>42307</v>
      </c>
      <c r="B13" s="3" t="s">
        <v>63</v>
      </c>
      <c r="C13" s="10">
        <v>34</v>
      </c>
      <c r="D13" s="10"/>
      <c r="E13" s="10">
        <f t="shared" si="0"/>
        <v>397.88</v>
      </c>
      <c r="F13" s="50"/>
      <c r="G13" s="10"/>
      <c r="H13" s="10"/>
      <c r="I13" s="10"/>
      <c r="J13" s="10"/>
      <c r="K13" s="34" t="s">
        <v>52</v>
      </c>
    </row>
    <row r="14" spans="1:11" s="5" customFormat="1">
      <c r="A14" s="18">
        <v>42307</v>
      </c>
      <c r="B14" s="3" t="s">
        <v>18</v>
      </c>
      <c r="C14" s="10">
        <v>100</v>
      </c>
      <c r="D14" s="10"/>
      <c r="E14" s="10">
        <f t="shared" si="0"/>
        <v>497.88</v>
      </c>
      <c r="F14" s="50"/>
      <c r="G14" s="10"/>
      <c r="H14" s="10"/>
      <c r="I14" s="10"/>
      <c r="J14" s="10"/>
      <c r="K14" s="34" t="s">
        <v>33</v>
      </c>
    </row>
    <row r="15" spans="1:11" s="5" customFormat="1">
      <c r="A15" s="18">
        <v>42307</v>
      </c>
      <c r="B15" s="27" t="s">
        <v>60</v>
      </c>
      <c r="C15" s="10"/>
      <c r="D15" s="10">
        <v>10.63</v>
      </c>
      <c r="E15" s="10">
        <f t="shared" si="0"/>
        <v>487.25</v>
      </c>
      <c r="F15" s="50"/>
      <c r="G15" s="10"/>
      <c r="H15" s="10"/>
      <c r="I15" s="10"/>
      <c r="J15" s="10"/>
      <c r="K15" s="34" t="s">
        <v>9</v>
      </c>
    </row>
    <row r="16" spans="1:11" s="5" customFormat="1" ht="75">
      <c r="A16" s="18">
        <v>42310</v>
      </c>
      <c r="B16" s="27" t="s">
        <v>60</v>
      </c>
      <c r="C16" s="10"/>
      <c r="D16" s="10">
        <v>200</v>
      </c>
      <c r="E16" s="10">
        <f t="shared" si="0"/>
        <v>287.25</v>
      </c>
      <c r="F16" s="50">
        <v>101</v>
      </c>
      <c r="G16" s="10"/>
      <c r="H16" s="10"/>
      <c r="I16" s="10"/>
      <c r="J16" s="10"/>
      <c r="K16" s="34" t="s">
        <v>244</v>
      </c>
    </row>
    <row r="17" spans="1:13" s="5" customFormat="1">
      <c r="A17" s="18">
        <v>42313</v>
      </c>
      <c r="B17" s="3" t="s">
        <v>48</v>
      </c>
      <c r="C17" s="10"/>
      <c r="D17" s="10">
        <v>8</v>
      </c>
      <c r="E17" s="10">
        <f t="shared" si="0"/>
        <v>279.25</v>
      </c>
      <c r="F17" s="50">
        <v>103</v>
      </c>
      <c r="G17" s="10"/>
      <c r="H17" s="10"/>
      <c r="I17" s="10"/>
      <c r="J17" s="10"/>
      <c r="K17" s="34" t="s">
        <v>13</v>
      </c>
    </row>
    <row r="18" spans="1:13" s="5" customFormat="1">
      <c r="A18" s="18">
        <v>42338</v>
      </c>
      <c r="B18" s="27" t="s">
        <v>60</v>
      </c>
      <c r="C18" s="10"/>
      <c r="D18" s="10">
        <v>10.3</v>
      </c>
      <c r="E18" s="10">
        <f t="shared" si="0"/>
        <v>268.95</v>
      </c>
      <c r="F18" s="50"/>
      <c r="G18" s="10"/>
      <c r="H18" s="10"/>
      <c r="I18" s="10"/>
      <c r="J18" s="10"/>
      <c r="K18" s="34" t="s">
        <v>9</v>
      </c>
    </row>
    <row r="19" spans="1:13" s="5" customFormat="1">
      <c r="A19" s="18">
        <v>42340</v>
      </c>
      <c r="B19" s="3" t="s">
        <v>18</v>
      </c>
      <c r="C19" s="10">
        <v>100</v>
      </c>
      <c r="D19" s="10"/>
      <c r="E19" s="10">
        <f t="shared" si="0"/>
        <v>368.95</v>
      </c>
      <c r="F19" s="50"/>
      <c r="G19" s="10"/>
      <c r="H19" s="10"/>
      <c r="I19" s="10"/>
      <c r="J19" s="10"/>
      <c r="K19" s="34" t="s">
        <v>12</v>
      </c>
    </row>
    <row r="20" spans="1:13" s="5" customFormat="1">
      <c r="A20" s="18">
        <v>42361</v>
      </c>
      <c r="B20" s="3" t="s">
        <v>17</v>
      </c>
      <c r="C20" s="10">
        <v>200</v>
      </c>
      <c r="D20" s="10"/>
      <c r="E20" s="10">
        <f t="shared" si="0"/>
        <v>568.95000000000005</v>
      </c>
      <c r="F20" s="50"/>
      <c r="G20" s="10"/>
      <c r="H20" s="10"/>
      <c r="I20" s="10"/>
      <c r="J20" s="10"/>
      <c r="K20" s="34" t="s">
        <v>27</v>
      </c>
    </row>
    <row r="21" spans="1:13" s="5" customFormat="1">
      <c r="A21" s="18">
        <v>42383</v>
      </c>
      <c r="B21" s="3" t="s">
        <v>48</v>
      </c>
      <c r="C21" s="10"/>
      <c r="D21" s="10">
        <v>16.29</v>
      </c>
      <c r="E21" s="10">
        <f t="shared" si="0"/>
        <v>552.66000000000008</v>
      </c>
      <c r="F21" s="50">
        <v>104</v>
      </c>
      <c r="G21" s="10"/>
      <c r="H21" s="10"/>
      <c r="I21" s="10"/>
      <c r="J21" s="10"/>
      <c r="K21" s="34" t="s">
        <v>23</v>
      </c>
    </row>
    <row r="22" spans="1:13" s="5" customFormat="1">
      <c r="A22" s="18">
        <v>42397</v>
      </c>
      <c r="B22" s="27" t="s">
        <v>60</v>
      </c>
      <c r="C22" s="10"/>
      <c r="D22" s="10">
        <v>400</v>
      </c>
      <c r="E22" s="10">
        <f t="shared" si="0"/>
        <v>152.66000000000008</v>
      </c>
      <c r="F22" s="50">
        <v>105</v>
      </c>
      <c r="G22" s="10"/>
      <c r="H22" s="10"/>
      <c r="I22" s="10"/>
      <c r="J22" s="10"/>
      <c r="K22" s="3" t="s">
        <v>29</v>
      </c>
    </row>
    <row r="23" spans="1:13" s="5" customFormat="1">
      <c r="A23" s="18">
        <v>42398</v>
      </c>
      <c r="B23" s="3" t="s">
        <v>17</v>
      </c>
      <c r="C23" s="47">
        <v>200</v>
      </c>
      <c r="D23" s="10"/>
      <c r="E23" s="10">
        <f t="shared" si="0"/>
        <v>352.66000000000008</v>
      </c>
      <c r="F23" s="50"/>
      <c r="G23" s="10"/>
      <c r="H23" s="10"/>
      <c r="I23" s="10"/>
      <c r="J23" s="10"/>
      <c r="K23" s="3" t="s">
        <v>28</v>
      </c>
      <c r="M23" s="5">
        <f>66/72</f>
        <v>0.91666666666666663</v>
      </c>
    </row>
    <row r="24" spans="1:13" s="5" customFormat="1">
      <c r="A24" s="18">
        <v>42398</v>
      </c>
      <c r="B24" s="27" t="s">
        <v>169</v>
      </c>
      <c r="C24" s="10"/>
      <c r="D24" s="10"/>
      <c r="E24" s="10">
        <f t="shared" si="0"/>
        <v>352.66000000000008</v>
      </c>
      <c r="F24" s="50"/>
      <c r="G24" s="10">
        <v>67</v>
      </c>
      <c r="H24" s="10"/>
      <c r="I24" s="10"/>
      <c r="J24" s="10"/>
      <c r="K24" s="3" t="s">
        <v>26</v>
      </c>
    </row>
    <row r="25" spans="1:13" s="5" customFormat="1">
      <c r="A25" s="18">
        <v>42399</v>
      </c>
      <c r="B25" s="27" t="s">
        <v>169</v>
      </c>
      <c r="C25" s="10"/>
      <c r="D25" s="10"/>
      <c r="E25" s="10">
        <f t="shared" si="0"/>
        <v>352.66000000000008</v>
      </c>
      <c r="F25" s="50"/>
      <c r="G25" s="10">
        <v>56</v>
      </c>
      <c r="H25" s="10"/>
      <c r="I25" s="10"/>
      <c r="J25" s="10"/>
      <c r="K25" s="3" t="s">
        <v>25</v>
      </c>
    </row>
    <row r="26" spans="1:13" s="5" customFormat="1" ht="29" customHeight="1">
      <c r="A26" s="18">
        <v>42403</v>
      </c>
      <c r="B26" s="27" t="s">
        <v>18</v>
      </c>
      <c r="C26" s="10">
        <v>401.93</v>
      </c>
      <c r="D26" s="10"/>
      <c r="E26" s="10">
        <f t="shared" si="0"/>
        <v>754.59000000000015</v>
      </c>
      <c r="F26" s="50"/>
      <c r="G26" s="10"/>
      <c r="H26" s="10"/>
      <c r="I26" s="10"/>
      <c r="J26" s="10"/>
      <c r="K26" s="3" t="s">
        <v>34</v>
      </c>
      <c r="L26" s="35"/>
    </row>
    <row r="27" spans="1:13" s="5" customFormat="1">
      <c r="A27" s="18">
        <v>42405</v>
      </c>
      <c r="B27" s="3" t="s">
        <v>63</v>
      </c>
      <c r="C27" s="10">
        <v>400</v>
      </c>
      <c r="D27" s="10"/>
      <c r="E27" s="10">
        <f t="shared" si="0"/>
        <v>1154.5900000000001</v>
      </c>
      <c r="F27" s="50"/>
      <c r="G27" s="10"/>
      <c r="H27" s="10"/>
      <c r="I27" s="10"/>
      <c r="J27" s="10"/>
      <c r="K27" s="3" t="s">
        <v>36</v>
      </c>
      <c r="L27" s="35">
        <f>D24+D25+D26+D27+D28+D48</f>
        <v>247.5</v>
      </c>
    </row>
    <row r="28" spans="1:13" s="5" customFormat="1" ht="30">
      <c r="A28" s="18">
        <v>42437</v>
      </c>
      <c r="B28" s="3" t="s">
        <v>37</v>
      </c>
      <c r="C28" s="10"/>
      <c r="D28" s="10"/>
      <c r="E28" s="10">
        <f t="shared" si="0"/>
        <v>1154.5900000000001</v>
      </c>
      <c r="F28" s="50"/>
      <c r="G28" s="10"/>
      <c r="H28" s="10">
        <v>3000</v>
      </c>
      <c r="I28" s="10"/>
      <c r="J28" s="10"/>
      <c r="K28" s="3" t="s">
        <v>68</v>
      </c>
    </row>
    <row r="29" spans="1:13" s="5" customFormat="1">
      <c r="A29" s="18">
        <v>42458</v>
      </c>
      <c r="B29" s="27" t="s">
        <v>60</v>
      </c>
      <c r="C29" s="10"/>
      <c r="D29" s="10">
        <v>247.5</v>
      </c>
      <c r="E29" s="10">
        <f t="shared" si="0"/>
        <v>907.09000000000015</v>
      </c>
      <c r="F29" s="50">
        <v>107</v>
      </c>
      <c r="G29" s="10"/>
      <c r="H29" s="10"/>
      <c r="I29" s="10"/>
      <c r="J29" s="10"/>
      <c r="K29" s="33" t="s">
        <v>82</v>
      </c>
    </row>
    <row r="30" spans="1:13" s="5" customFormat="1">
      <c r="A30" s="18">
        <v>42459</v>
      </c>
      <c r="B30" s="27" t="s">
        <v>46</v>
      </c>
      <c r="C30" s="10"/>
      <c r="D30" s="10">
        <v>9.8000000000000007</v>
      </c>
      <c r="E30" s="10">
        <f t="shared" si="0"/>
        <v>897.29000000000019</v>
      </c>
      <c r="F30" s="50">
        <v>106</v>
      </c>
      <c r="G30" s="10"/>
      <c r="H30" s="10"/>
      <c r="I30" s="10"/>
      <c r="J30" s="10"/>
      <c r="K30" s="3" t="s">
        <v>65</v>
      </c>
    </row>
    <row r="31" spans="1:13" s="5" customFormat="1">
      <c r="A31" s="18">
        <v>42460</v>
      </c>
      <c r="B31" s="27" t="s">
        <v>17</v>
      </c>
      <c r="C31" s="10">
        <v>100</v>
      </c>
      <c r="D31" s="10"/>
      <c r="E31" s="10">
        <f t="shared" si="0"/>
        <v>997.29000000000019</v>
      </c>
      <c r="F31" s="50"/>
      <c r="G31" s="10"/>
      <c r="H31" s="10"/>
      <c r="I31" s="10"/>
      <c r="J31" s="10"/>
      <c r="K31" s="3" t="s">
        <v>73</v>
      </c>
      <c r="L31" s="36" t="s">
        <v>72</v>
      </c>
    </row>
    <row r="32" spans="1:13" s="5" customFormat="1" ht="30">
      <c r="A32" s="18">
        <v>42475</v>
      </c>
      <c r="B32" s="27" t="s">
        <v>197</v>
      </c>
      <c r="C32" s="10"/>
      <c r="D32" s="10"/>
      <c r="E32" s="10">
        <f t="shared" si="0"/>
        <v>997.29000000000019</v>
      </c>
      <c r="F32" s="50">
        <v>108</v>
      </c>
      <c r="G32" s="10"/>
      <c r="H32" s="10">
        <v>-412.5</v>
      </c>
      <c r="I32" s="10"/>
      <c r="J32" s="10"/>
      <c r="K32" s="3" t="s">
        <v>66</v>
      </c>
    </row>
    <row r="33" spans="1:13" s="5" customFormat="1" ht="30">
      <c r="A33" s="18">
        <v>42474</v>
      </c>
      <c r="B33" s="27" t="s">
        <v>75</v>
      </c>
      <c r="C33" s="10"/>
      <c r="D33" s="10"/>
      <c r="E33" s="10">
        <f t="shared" si="0"/>
        <v>997.29000000000019</v>
      </c>
      <c r="F33" s="50">
        <v>126</v>
      </c>
      <c r="G33" s="10"/>
      <c r="H33" s="10">
        <v>-297</v>
      </c>
      <c r="I33" s="10"/>
      <c r="J33" s="10"/>
      <c r="K33" s="3" t="s">
        <v>69</v>
      </c>
    </row>
    <row r="34" spans="1:13">
      <c r="A34" s="18">
        <v>42493</v>
      </c>
      <c r="B34" s="27" t="s">
        <v>18</v>
      </c>
      <c r="C34" s="10">
        <v>400</v>
      </c>
      <c r="D34" s="10"/>
      <c r="E34" s="10">
        <f t="shared" si="0"/>
        <v>1397.2900000000002</v>
      </c>
      <c r="F34" s="51"/>
      <c r="G34" s="10"/>
      <c r="H34" s="10"/>
      <c r="I34" s="10"/>
      <c r="J34" s="10"/>
      <c r="K34" s="3" t="s">
        <v>74</v>
      </c>
    </row>
    <row r="35" spans="1:13" ht="30">
      <c r="A35" s="18">
        <v>42494</v>
      </c>
      <c r="B35" s="27" t="s">
        <v>197</v>
      </c>
      <c r="C35" s="10"/>
      <c r="D35" s="10"/>
      <c r="E35" s="10">
        <f t="shared" si="0"/>
        <v>1397.2900000000002</v>
      </c>
      <c r="F35" s="51">
        <v>110</v>
      </c>
      <c r="G35" s="10"/>
      <c r="H35" s="10">
        <v>-412.5</v>
      </c>
      <c r="I35" s="10"/>
      <c r="J35" s="10"/>
      <c r="K35" s="3" t="s">
        <v>66</v>
      </c>
    </row>
    <row r="36" spans="1:13">
      <c r="A36" s="18">
        <v>42494</v>
      </c>
      <c r="B36" s="3" t="s">
        <v>37</v>
      </c>
      <c r="C36" s="10">
        <v>500</v>
      </c>
      <c r="D36" s="10"/>
      <c r="E36" s="10">
        <f t="shared" si="0"/>
        <v>1897.2900000000002</v>
      </c>
      <c r="F36" s="51"/>
      <c r="G36" s="10"/>
      <c r="H36" s="10"/>
      <c r="I36" s="10"/>
      <c r="J36" s="10"/>
      <c r="K36" s="3" t="s">
        <v>92</v>
      </c>
      <c r="L36" s="2" t="s">
        <v>72</v>
      </c>
    </row>
    <row r="37" spans="1:13">
      <c r="A37" s="18">
        <v>42494</v>
      </c>
      <c r="B37" s="27" t="s">
        <v>59</v>
      </c>
      <c r="C37" s="10"/>
      <c r="D37" s="10">
        <v>100</v>
      </c>
      <c r="E37" s="10">
        <f t="shared" si="0"/>
        <v>1797.2900000000002</v>
      </c>
      <c r="F37" s="51">
        <v>109</v>
      </c>
      <c r="G37" s="10"/>
      <c r="H37" s="10"/>
      <c r="I37" s="10"/>
      <c r="J37" s="10"/>
      <c r="K37" s="3" t="s">
        <v>88</v>
      </c>
      <c r="L37" s="2" t="s">
        <v>96</v>
      </c>
    </row>
    <row r="38" spans="1:13">
      <c r="A38" s="18">
        <v>42494</v>
      </c>
      <c r="B38" s="27" t="s">
        <v>63</v>
      </c>
      <c r="C38" s="10">
        <f>66+20</f>
        <v>86</v>
      </c>
      <c r="D38" s="10"/>
      <c r="E38" s="10">
        <f t="shared" si="0"/>
        <v>1883.2900000000002</v>
      </c>
      <c r="F38" s="51"/>
      <c r="G38" s="10"/>
      <c r="H38" s="10"/>
      <c r="I38" s="10"/>
      <c r="J38" s="10"/>
      <c r="K38" s="3" t="s">
        <v>89</v>
      </c>
      <c r="L38" s="2" t="s">
        <v>96</v>
      </c>
    </row>
    <row r="39" spans="1:13" s="5" customFormat="1">
      <c r="A39" s="18">
        <v>42496</v>
      </c>
      <c r="B39" s="27" t="s">
        <v>80</v>
      </c>
      <c r="C39" s="10"/>
      <c r="D39" s="10">
        <v>500</v>
      </c>
      <c r="E39" s="10">
        <f t="shared" si="0"/>
        <v>1383.2900000000002</v>
      </c>
      <c r="F39" s="51">
        <v>111</v>
      </c>
      <c r="G39" s="10"/>
      <c r="H39" s="10"/>
      <c r="I39" s="10"/>
      <c r="J39" s="10"/>
      <c r="K39" s="3" t="s">
        <v>81</v>
      </c>
      <c r="L39" s="2" t="s">
        <v>97</v>
      </c>
      <c r="M39" s="2"/>
    </row>
    <row r="40" spans="1:13" s="5" customFormat="1">
      <c r="A40" s="18">
        <v>42515</v>
      </c>
      <c r="B40" s="27" t="s">
        <v>48</v>
      </c>
      <c r="D40" s="10">
        <v>54.28</v>
      </c>
      <c r="E40" s="10">
        <f t="shared" si="0"/>
        <v>1329.0100000000002</v>
      </c>
      <c r="F40" s="51">
        <v>112</v>
      </c>
      <c r="G40" s="10"/>
      <c r="H40" s="10"/>
      <c r="I40" s="10"/>
      <c r="J40" s="10"/>
      <c r="K40" s="3" t="s">
        <v>105</v>
      </c>
      <c r="L40" s="2"/>
      <c r="M40" s="2"/>
    </row>
    <row r="41" spans="1:13" s="5" customFormat="1">
      <c r="A41" s="18">
        <v>42513</v>
      </c>
      <c r="B41" s="27" t="s">
        <v>17</v>
      </c>
      <c r="C41" s="10">
        <v>100</v>
      </c>
      <c r="D41" s="10"/>
      <c r="E41" s="10">
        <f t="shared" si="0"/>
        <v>1429.0100000000002</v>
      </c>
      <c r="F41" s="51"/>
      <c r="G41" s="10"/>
      <c r="H41" s="10"/>
      <c r="I41" s="10"/>
      <c r="J41" s="10"/>
      <c r="K41" s="3" t="s">
        <v>98</v>
      </c>
      <c r="L41" s="2" t="s">
        <v>72</v>
      </c>
      <c r="M41" s="2"/>
    </row>
    <row r="42" spans="1:13" s="5" customFormat="1">
      <c r="A42" s="18">
        <v>42513</v>
      </c>
      <c r="B42" s="27" t="s">
        <v>63</v>
      </c>
      <c r="C42" s="10">
        <v>109</v>
      </c>
      <c r="D42" s="10"/>
      <c r="E42" s="10">
        <f t="shared" si="0"/>
        <v>1538.0100000000002</v>
      </c>
      <c r="F42" s="51"/>
      <c r="G42" s="10"/>
      <c r="H42" s="10"/>
      <c r="I42" s="10"/>
      <c r="J42" s="10"/>
      <c r="K42" s="3" t="s">
        <v>100</v>
      </c>
      <c r="L42" s="2"/>
      <c r="M42" s="2"/>
    </row>
    <row r="43" spans="1:13" s="5" customFormat="1">
      <c r="A43" s="18">
        <v>42503</v>
      </c>
      <c r="B43" s="27" t="s">
        <v>17</v>
      </c>
      <c r="C43" s="10">
        <v>100</v>
      </c>
      <c r="D43" s="10"/>
      <c r="E43" s="10">
        <f t="shared" si="0"/>
        <v>1638.0100000000002</v>
      </c>
      <c r="F43" s="51"/>
      <c r="G43" s="10"/>
      <c r="H43" s="10"/>
      <c r="I43" s="10"/>
      <c r="J43" s="10"/>
      <c r="K43" s="34" t="s">
        <v>99</v>
      </c>
      <c r="L43" s="5" t="s">
        <v>90</v>
      </c>
    </row>
    <row r="44" spans="1:13" s="5" customFormat="1" ht="45">
      <c r="A44" s="18">
        <v>75395</v>
      </c>
      <c r="B44" s="27" t="s">
        <v>169</v>
      </c>
      <c r="C44" s="10"/>
      <c r="D44" s="10"/>
      <c r="E44" s="10">
        <f t="shared" si="0"/>
        <v>1638.0100000000002</v>
      </c>
      <c r="F44" s="51"/>
      <c r="G44" s="10">
        <f>255*17</f>
        <v>4335</v>
      </c>
      <c r="H44" s="10"/>
      <c r="I44" s="10"/>
      <c r="J44" s="10"/>
      <c r="K44" s="3" t="s">
        <v>102</v>
      </c>
    </row>
    <row r="45" spans="1:13" s="5" customFormat="1" ht="30">
      <c r="A45" s="18">
        <v>42522</v>
      </c>
      <c r="B45" s="27" t="s">
        <v>169</v>
      </c>
      <c r="C45" s="10"/>
      <c r="D45" s="10"/>
      <c r="E45" s="10">
        <f t="shared" si="0"/>
        <v>1638.0100000000002</v>
      </c>
      <c r="F45" s="51"/>
      <c r="G45" s="10">
        <v>500</v>
      </c>
      <c r="H45" s="10"/>
      <c r="I45" s="10"/>
      <c r="J45" s="10"/>
      <c r="K45" s="3" t="s">
        <v>166</v>
      </c>
    </row>
    <row r="46" spans="1:13" s="5" customFormat="1">
      <c r="A46" s="18">
        <v>42534</v>
      </c>
      <c r="B46" s="27" t="s">
        <v>63</v>
      </c>
      <c r="C46" s="10">
        <v>532</v>
      </c>
      <c r="D46" s="10"/>
      <c r="E46" s="10">
        <f t="shared" si="0"/>
        <v>2170.0100000000002</v>
      </c>
      <c r="F46" s="51"/>
      <c r="G46" s="10"/>
      <c r="H46" s="10"/>
      <c r="I46" s="10"/>
      <c r="J46" s="10"/>
      <c r="K46" s="3" t="s">
        <v>19</v>
      </c>
    </row>
    <row r="47" spans="1:13" s="58" customFormat="1">
      <c r="A47" s="57">
        <v>42534</v>
      </c>
      <c r="B47" s="27" t="s">
        <v>63</v>
      </c>
      <c r="C47" s="48">
        <v>26</v>
      </c>
      <c r="D47" s="48"/>
      <c r="E47" s="10">
        <f t="shared" si="0"/>
        <v>2196.0100000000002</v>
      </c>
      <c r="F47" s="51"/>
      <c r="G47" s="48"/>
      <c r="H47" s="48"/>
      <c r="I47" s="48"/>
      <c r="J47" s="48"/>
      <c r="K47" s="34" t="s">
        <v>151</v>
      </c>
    </row>
    <row r="48" spans="1:13" s="5" customFormat="1">
      <c r="A48" s="18">
        <v>42545</v>
      </c>
      <c r="B48" s="82" t="s">
        <v>49</v>
      </c>
      <c r="C48" s="10"/>
      <c r="D48" s="10">
        <v>247.5</v>
      </c>
      <c r="E48" s="10">
        <f t="shared" si="0"/>
        <v>1948.5100000000002</v>
      </c>
      <c r="F48" s="51">
        <v>120</v>
      </c>
      <c r="G48" s="10"/>
      <c r="H48" s="10"/>
      <c r="I48" s="10"/>
      <c r="J48" s="10"/>
      <c r="K48" s="33" t="s">
        <v>82</v>
      </c>
      <c r="M48" s="38" t="s">
        <v>112</v>
      </c>
    </row>
    <row r="49" spans="1:13" s="5" customFormat="1">
      <c r="A49" s="18">
        <v>42528</v>
      </c>
      <c r="B49" s="27" t="s">
        <v>59</v>
      </c>
      <c r="C49" s="10"/>
      <c r="D49" s="10">
        <v>100</v>
      </c>
      <c r="E49" s="10">
        <f t="shared" si="0"/>
        <v>1848.5100000000002</v>
      </c>
      <c r="F49" s="74">
        <v>113</v>
      </c>
      <c r="G49" s="10"/>
      <c r="H49" s="10"/>
      <c r="I49" s="10"/>
      <c r="J49" s="10"/>
      <c r="K49" s="33" t="s">
        <v>106</v>
      </c>
    </row>
    <row r="50" spans="1:13" s="5" customFormat="1">
      <c r="A50" s="18">
        <v>42528</v>
      </c>
      <c r="B50" s="82" t="s">
        <v>63</v>
      </c>
      <c r="C50" s="10"/>
      <c r="D50" s="10">
        <v>75</v>
      </c>
      <c r="E50" s="10">
        <f t="shared" si="0"/>
        <v>1773.5100000000002</v>
      </c>
      <c r="F50" s="74">
        <v>114</v>
      </c>
      <c r="G50" s="10"/>
      <c r="H50" s="10"/>
      <c r="I50" s="10"/>
      <c r="J50" s="10"/>
      <c r="K50" s="33" t="s">
        <v>107</v>
      </c>
    </row>
    <row r="51" spans="1:13" s="5" customFormat="1">
      <c r="A51" s="18">
        <v>42535</v>
      </c>
      <c r="B51" s="27" t="s">
        <v>59</v>
      </c>
      <c r="C51" s="10"/>
      <c r="D51" s="10">
        <v>100</v>
      </c>
      <c r="E51" s="10">
        <f t="shared" si="0"/>
        <v>1673.5100000000002</v>
      </c>
      <c r="F51" s="51">
        <v>116</v>
      </c>
      <c r="G51" s="10"/>
      <c r="H51" s="10"/>
      <c r="I51" s="10"/>
      <c r="J51" s="10"/>
      <c r="K51" s="33" t="s">
        <v>133</v>
      </c>
    </row>
    <row r="52" spans="1:13" s="58" customFormat="1">
      <c r="A52" s="57">
        <v>42535</v>
      </c>
      <c r="B52" s="100" t="s">
        <v>63</v>
      </c>
      <c r="C52" s="48"/>
      <c r="D52" s="48">
        <v>262.5</v>
      </c>
      <c r="E52" s="48">
        <f>E51+C52-D52</f>
        <v>1411.0100000000002</v>
      </c>
      <c r="F52" s="51">
        <v>131</v>
      </c>
      <c r="G52" s="48"/>
      <c r="H52" s="48"/>
      <c r="I52" s="48"/>
      <c r="J52" s="48"/>
      <c r="K52" s="65" t="s">
        <v>226</v>
      </c>
    </row>
    <row r="53" spans="1:13" s="5" customFormat="1">
      <c r="A53" s="18">
        <v>42542</v>
      </c>
      <c r="B53" s="27" t="s">
        <v>59</v>
      </c>
      <c r="C53" s="10"/>
      <c r="D53" s="10">
        <v>100</v>
      </c>
      <c r="E53" s="48">
        <f t="shared" ref="E53:E108" si="1">E52+C53-D53</f>
        <v>1311.0100000000002</v>
      </c>
      <c r="F53" s="51">
        <v>117</v>
      </c>
      <c r="G53" s="10"/>
      <c r="H53" s="10"/>
      <c r="I53" s="10"/>
      <c r="J53" s="10"/>
      <c r="K53" s="33" t="s">
        <v>134</v>
      </c>
    </row>
    <row r="54" spans="1:13" s="5" customFormat="1" ht="30">
      <c r="A54" s="18">
        <v>42548</v>
      </c>
      <c r="B54" s="27" t="s">
        <v>18</v>
      </c>
      <c r="C54" s="10"/>
      <c r="D54" s="10"/>
      <c r="E54" s="48">
        <f t="shared" si="1"/>
        <v>1311.0100000000002</v>
      </c>
      <c r="F54" s="51"/>
      <c r="G54" s="10"/>
      <c r="H54" s="10"/>
      <c r="I54" s="10">
        <v>500</v>
      </c>
      <c r="J54" s="10"/>
      <c r="K54" s="3" t="s">
        <v>114</v>
      </c>
      <c r="L54" s="5" t="s">
        <v>115</v>
      </c>
      <c r="M54" s="38"/>
    </row>
    <row r="55" spans="1:13" s="5" customFormat="1" ht="30">
      <c r="A55" s="18">
        <v>42548</v>
      </c>
      <c r="B55" s="27" t="s">
        <v>18</v>
      </c>
      <c r="C55" s="10"/>
      <c r="D55" s="10"/>
      <c r="E55" s="48">
        <f t="shared" si="1"/>
        <v>1311.0100000000002</v>
      </c>
      <c r="F55" s="51"/>
      <c r="G55" s="10"/>
      <c r="H55" s="10"/>
      <c r="I55" s="10">
        <v>500</v>
      </c>
      <c r="J55" s="10"/>
      <c r="K55" s="3" t="s">
        <v>116</v>
      </c>
      <c r="L55" s="5" t="s">
        <v>115</v>
      </c>
      <c r="M55" s="38"/>
    </row>
    <row r="56" spans="1:13" s="5" customFormat="1">
      <c r="A56" s="18">
        <v>42548</v>
      </c>
      <c r="B56" s="27" t="s">
        <v>129</v>
      </c>
      <c r="C56" s="10"/>
      <c r="D56" s="10"/>
      <c r="E56" s="48">
        <f t="shared" si="1"/>
        <v>1311.0100000000002</v>
      </c>
      <c r="F56" s="51">
        <v>124</v>
      </c>
      <c r="G56" s="10"/>
      <c r="H56" s="10"/>
      <c r="I56" s="10">
        <v>-500</v>
      </c>
      <c r="J56" s="10"/>
      <c r="K56" s="3" t="s">
        <v>130</v>
      </c>
      <c r="M56" s="38"/>
    </row>
    <row r="57" spans="1:13" s="71" customFormat="1">
      <c r="A57" s="67">
        <v>42548</v>
      </c>
      <c r="B57" s="68" t="s">
        <v>129</v>
      </c>
      <c r="C57" s="69"/>
      <c r="D57" s="69"/>
      <c r="E57" s="48">
        <f t="shared" si="1"/>
        <v>1311.0100000000002</v>
      </c>
      <c r="F57" s="61"/>
      <c r="G57" s="69"/>
      <c r="H57" s="69"/>
      <c r="I57" s="69">
        <v>-500</v>
      </c>
      <c r="J57" s="69"/>
      <c r="K57" s="70" t="s">
        <v>131</v>
      </c>
      <c r="M57" s="72"/>
    </row>
    <row r="58" spans="1:13" s="5" customFormat="1">
      <c r="A58" s="18">
        <v>42548</v>
      </c>
      <c r="B58" s="27" t="s">
        <v>18</v>
      </c>
      <c r="C58" s="10"/>
      <c r="D58" s="10"/>
      <c r="E58" s="48">
        <f t="shared" si="1"/>
        <v>1311.0100000000002</v>
      </c>
      <c r="F58" s="51"/>
      <c r="G58" s="10"/>
      <c r="H58" s="10"/>
      <c r="I58" s="10"/>
      <c r="J58" s="10">
        <v>30</v>
      </c>
      <c r="K58" s="34" t="s">
        <v>150</v>
      </c>
      <c r="M58" s="38"/>
    </row>
    <row r="59" spans="1:13" s="5" customFormat="1" ht="30">
      <c r="A59" s="18">
        <v>42548</v>
      </c>
      <c r="B59" s="27" t="s">
        <v>37</v>
      </c>
      <c r="C59" s="10">
        <v>27.02</v>
      </c>
      <c r="D59" s="10"/>
      <c r="E59" s="48">
        <f t="shared" si="1"/>
        <v>1338.0300000000002</v>
      </c>
      <c r="F59" s="51"/>
      <c r="G59" s="10"/>
      <c r="H59" s="10"/>
      <c r="I59" s="10"/>
      <c r="J59" s="10"/>
      <c r="K59" s="34" t="s">
        <v>117</v>
      </c>
      <c r="L59" s="5" t="s">
        <v>118</v>
      </c>
      <c r="M59" s="38"/>
    </row>
    <row r="60" spans="1:13" s="5" customFormat="1">
      <c r="A60" s="18">
        <v>42548</v>
      </c>
      <c r="B60" s="27" t="s">
        <v>63</v>
      </c>
      <c r="C60" s="10">
        <v>13.98</v>
      </c>
      <c r="D60" s="10"/>
      <c r="E60" s="48">
        <f t="shared" si="1"/>
        <v>1352.0100000000002</v>
      </c>
      <c r="F60" s="51"/>
      <c r="G60" s="10"/>
      <c r="H60" s="10"/>
      <c r="I60" s="10"/>
      <c r="J60" s="10"/>
      <c r="K60" s="34" t="s">
        <v>119</v>
      </c>
      <c r="M60" s="38"/>
    </row>
    <row r="61" spans="1:13" s="5" customFormat="1" ht="30">
      <c r="A61" s="18">
        <v>42549</v>
      </c>
      <c r="B61" s="27" t="s">
        <v>17</v>
      </c>
      <c r="C61" s="10">
        <v>800</v>
      </c>
      <c r="D61" s="10"/>
      <c r="E61" s="48">
        <f t="shared" si="1"/>
        <v>2152.0100000000002</v>
      </c>
      <c r="F61" s="51"/>
      <c r="G61" s="10"/>
      <c r="H61" s="10"/>
      <c r="I61" s="10"/>
      <c r="J61" s="10"/>
      <c r="K61" s="34" t="s">
        <v>123</v>
      </c>
      <c r="L61" s="39" t="s">
        <v>115</v>
      </c>
      <c r="M61" s="38"/>
    </row>
    <row r="62" spans="1:13" s="5" customFormat="1" ht="30">
      <c r="A62" s="18">
        <v>42549</v>
      </c>
      <c r="B62" s="27" t="s">
        <v>17</v>
      </c>
      <c r="C62" s="10">
        <v>725</v>
      </c>
      <c r="D62" s="10"/>
      <c r="E62" s="48">
        <f t="shared" si="1"/>
        <v>2877.01</v>
      </c>
      <c r="F62" s="51"/>
      <c r="G62" s="10"/>
      <c r="H62" s="10"/>
      <c r="I62" s="10"/>
      <c r="J62" s="10"/>
      <c r="K62" s="34" t="s">
        <v>123</v>
      </c>
      <c r="L62" s="39" t="s">
        <v>115</v>
      </c>
      <c r="M62" s="38"/>
    </row>
    <row r="63" spans="1:13" s="5" customFormat="1" ht="30">
      <c r="A63" s="18">
        <v>42549</v>
      </c>
      <c r="B63" s="27" t="s">
        <v>37</v>
      </c>
      <c r="C63" s="10">
        <v>150</v>
      </c>
      <c r="D63" s="10"/>
      <c r="E63" s="48">
        <f t="shared" si="1"/>
        <v>3027.01</v>
      </c>
      <c r="F63" s="51"/>
      <c r="G63" s="10"/>
      <c r="H63" s="10"/>
      <c r="I63" s="10"/>
      <c r="J63" s="10"/>
      <c r="K63" s="34" t="s">
        <v>120</v>
      </c>
      <c r="L63" s="39" t="s">
        <v>115</v>
      </c>
      <c r="M63" s="38"/>
    </row>
    <row r="64" spans="1:13" s="5" customFormat="1">
      <c r="A64" s="18">
        <v>42549</v>
      </c>
      <c r="B64" s="27" t="s">
        <v>169</v>
      </c>
      <c r="C64" s="10"/>
      <c r="D64" s="10"/>
      <c r="E64" s="48">
        <f t="shared" si="1"/>
        <v>3027.01</v>
      </c>
      <c r="F64" s="51"/>
      <c r="G64" s="10">
        <v>100</v>
      </c>
      <c r="H64" s="10"/>
      <c r="I64" s="10"/>
      <c r="J64" s="10"/>
      <c r="K64" s="34" t="s">
        <v>127</v>
      </c>
      <c r="L64" s="39"/>
      <c r="M64" s="38"/>
    </row>
    <row r="65" spans="1:13" s="5" customFormat="1" ht="30">
      <c r="A65" s="18">
        <v>42557</v>
      </c>
      <c r="B65" s="27" t="s">
        <v>63</v>
      </c>
      <c r="C65" s="10">
        <v>33</v>
      </c>
      <c r="D65" s="10"/>
      <c r="E65" s="48">
        <f t="shared" si="1"/>
        <v>3060.01</v>
      </c>
      <c r="F65" s="51"/>
      <c r="G65" s="10"/>
      <c r="H65" s="10"/>
      <c r="I65" s="10"/>
      <c r="J65" s="10"/>
      <c r="K65" s="34" t="s">
        <v>121</v>
      </c>
      <c r="L65" s="39"/>
      <c r="M65" s="38"/>
    </row>
    <row r="66" spans="1:13" s="5" customFormat="1" ht="45">
      <c r="A66" s="18">
        <v>42552</v>
      </c>
      <c r="B66" s="27" t="s">
        <v>37</v>
      </c>
      <c r="C66" s="10">
        <v>500</v>
      </c>
      <c r="D66" s="10"/>
      <c r="E66" s="48">
        <f t="shared" si="1"/>
        <v>3560.01</v>
      </c>
      <c r="F66" s="51"/>
      <c r="G66" s="10"/>
      <c r="H66" s="10"/>
      <c r="I66" s="10"/>
      <c r="J66" s="10"/>
      <c r="K66" s="3" t="s">
        <v>108</v>
      </c>
      <c r="L66" s="5" t="s">
        <v>109</v>
      </c>
      <c r="M66" s="38" t="s">
        <v>110</v>
      </c>
    </row>
    <row r="67" spans="1:13" s="5" customFormat="1" ht="30">
      <c r="A67" s="18">
        <v>42552</v>
      </c>
      <c r="B67" s="27" t="s">
        <v>18</v>
      </c>
      <c r="C67" s="10">
        <v>600</v>
      </c>
      <c r="D67" s="10"/>
      <c r="E67" s="48">
        <f t="shared" si="1"/>
        <v>4160.01</v>
      </c>
      <c r="F67" s="51"/>
      <c r="G67" s="10"/>
      <c r="H67" s="10"/>
      <c r="I67" s="10"/>
      <c r="J67" s="10"/>
      <c r="K67" s="34" t="s">
        <v>122</v>
      </c>
      <c r="L67" s="39" t="s">
        <v>115</v>
      </c>
      <c r="M67" s="38"/>
    </row>
    <row r="68" spans="1:13" s="5" customFormat="1" ht="30">
      <c r="A68" s="18">
        <v>42552</v>
      </c>
      <c r="B68" s="27" t="s">
        <v>18</v>
      </c>
      <c r="C68" s="10"/>
      <c r="D68" s="10"/>
      <c r="E68" s="48">
        <f t="shared" si="1"/>
        <v>4160.01</v>
      </c>
      <c r="F68" s="51"/>
      <c r="G68" s="10"/>
      <c r="H68" s="10"/>
      <c r="I68" s="10">
        <v>200</v>
      </c>
      <c r="J68" s="10"/>
      <c r="K68" s="34" t="s">
        <v>157</v>
      </c>
      <c r="L68" s="5" t="s">
        <v>115</v>
      </c>
      <c r="M68" s="38"/>
    </row>
    <row r="69" spans="1:13" s="5" customFormat="1" ht="30">
      <c r="A69" s="18">
        <v>42556</v>
      </c>
      <c r="B69" s="27" t="s">
        <v>192</v>
      </c>
      <c r="C69" s="10"/>
      <c r="D69" s="10">
        <v>850</v>
      </c>
      <c r="E69" s="48">
        <f t="shared" si="1"/>
        <v>3310.01</v>
      </c>
      <c r="F69" s="51">
        <v>121</v>
      </c>
      <c r="G69" s="10"/>
      <c r="H69" s="10"/>
      <c r="I69" s="10"/>
      <c r="J69" s="10"/>
      <c r="K69" s="33" t="s">
        <v>85</v>
      </c>
      <c r="L69" s="5" t="s">
        <v>91</v>
      </c>
      <c r="M69" s="38" t="s">
        <v>111</v>
      </c>
    </row>
    <row r="70" spans="1:13" s="5" customFormat="1">
      <c r="A70" s="18">
        <v>42556</v>
      </c>
      <c r="B70" s="27" t="s">
        <v>48</v>
      </c>
      <c r="C70" s="10"/>
      <c r="D70" s="10">
        <v>77.069999999999993</v>
      </c>
      <c r="E70" s="48">
        <f t="shared" si="1"/>
        <v>3232.94</v>
      </c>
      <c r="F70" s="51">
        <v>119</v>
      </c>
      <c r="G70" s="10"/>
      <c r="H70" s="10"/>
      <c r="I70" s="10"/>
      <c r="J70" s="10"/>
      <c r="K70" s="33" t="s">
        <v>128</v>
      </c>
      <c r="M70" s="38"/>
    </row>
    <row r="71" spans="1:13" s="5" customFormat="1">
      <c r="A71" s="18">
        <v>42556</v>
      </c>
      <c r="B71" s="27" t="s">
        <v>59</v>
      </c>
      <c r="C71" s="10"/>
      <c r="D71" s="10">
        <v>100</v>
      </c>
      <c r="E71" s="48">
        <f t="shared" si="1"/>
        <v>3132.94</v>
      </c>
      <c r="F71" s="51">
        <v>123</v>
      </c>
      <c r="G71" s="10"/>
      <c r="H71" s="10"/>
      <c r="I71" s="10"/>
      <c r="J71" s="10"/>
      <c r="K71" s="33" t="s">
        <v>154</v>
      </c>
      <c r="M71" s="38"/>
    </row>
    <row r="72" spans="1:13" s="5" customFormat="1">
      <c r="A72" s="18">
        <v>42556</v>
      </c>
      <c r="B72" s="27" t="s">
        <v>63</v>
      </c>
      <c r="C72" s="10">
        <v>49</v>
      </c>
      <c r="D72" s="10"/>
      <c r="E72" s="48">
        <f t="shared" si="1"/>
        <v>3181.94</v>
      </c>
      <c r="F72" s="51"/>
      <c r="G72" s="10"/>
      <c r="H72" s="10"/>
      <c r="I72" s="10"/>
      <c r="J72" s="10"/>
      <c r="K72" s="33" t="s">
        <v>156</v>
      </c>
      <c r="M72" s="38"/>
    </row>
    <row r="73" spans="1:13" s="5" customFormat="1">
      <c r="A73" s="18">
        <v>42557</v>
      </c>
      <c r="B73" s="27" t="s">
        <v>63</v>
      </c>
      <c r="C73" s="10">
        <v>179</v>
      </c>
      <c r="D73" s="10"/>
      <c r="E73" s="48">
        <f t="shared" si="1"/>
        <v>3360.94</v>
      </c>
      <c r="F73" s="51"/>
      <c r="G73" s="10"/>
      <c r="H73" s="10"/>
      <c r="I73" s="10"/>
      <c r="J73" s="10"/>
      <c r="K73" s="33" t="s">
        <v>152</v>
      </c>
      <c r="M73" s="38"/>
    </row>
    <row r="74" spans="1:13" s="71" customFormat="1">
      <c r="A74" s="67">
        <v>42570</v>
      </c>
      <c r="B74" s="68" t="s">
        <v>59</v>
      </c>
      <c r="C74" s="69"/>
      <c r="D74" s="69">
        <v>100</v>
      </c>
      <c r="E74" s="48">
        <f t="shared" si="1"/>
        <v>3260.94</v>
      </c>
      <c r="F74" s="61">
        <v>127</v>
      </c>
      <c r="G74" s="69"/>
      <c r="H74" s="69"/>
      <c r="I74" s="69"/>
      <c r="J74" s="69"/>
      <c r="K74" s="73" t="s">
        <v>132</v>
      </c>
    </row>
    <row r="75" spans="1:13" s="58" customFormat="1">
      <c r="A75" s="57">
        <v>42576</v>
      </c>
      <c r="B75" s="64" t="s">
        <v>17</v>
      </c>
      <c r="C75" s="48">
        <v>175</v>
      </c>
      <c r="D75" s="48"/>
      <c r="E75" s="48">
        <f t="shared" si="1"/>
        <v>3435.94</v>
      </c>
      <c r="F75" s="51"/>
      <c r="G75" s="48"/>
      <c r="H75" s="48"/>
      <c r="I75" s="48"/>
      <c r="J75" s="48"/>
      <c r="K75" s="65" t="s">
        <v>136</v>
      </c>
    </row>
    <row r="76" spans="1:13" s="58" customFormat="1" ht="15" customHeight="1">
      <c r="A76" s="57">
        <v>42576</v>
      </c>
      <c r="B76" s="64" t="s">
        <v>17</v>
      </c>
      <c r="C76" s="48">
        <v>175</v>
      </c>
      <c r="D76" s="48"/>
      <c r="E76" s="48">
        <f t="shared" si="1"/>
        <v>3610.94</v>
      </c>
      <c r="F76" s="51"/>
      <c r="G76" s="48"/>
      <c r="H76" s="48"/>
      <c r="I76" s="48"/>
      <c r="J76" s="48"/>
      <c r="K76" s="66" t="s">
        <v>126</v>
      </c>
      <c r="M76" s="58" t="s">
        <v>113</v>
      </c>
    </row>
    <row r="77" spans="1:13" s="58" customFormat="1">
      <c r="A77" s="57">
        <v>42580</v>
      </c>
      <c r="B77" s="64" t="s">
        <v>18</v>
      </c>
      <c r="C77" s="48">
        <v>112.5</v>
      </c>
      <c r="D77" s="48"/>
      <c r="E77" s="48">
        <f t="shared" si="1"/>
        <v>3723.44</v>
      </c>
      <c r="F77" s="51"/>
      <c r="G77" s="48"/>
      <c r="H77" s="48"/>
      <c r="I77" s="48"/>
      <c r="J77" s="48"/>
      <c r="K77" s="65" t="s">
        <v>135</v>
      </c>
    </row>
    <row r="78" spans="1:13" s="58" customFormat="1" ht="30">
      <c r="A78" s="57">
        <v>42580</v>
      </c>
      <c r="B78" s="64" t="s">
        <v>17</v>
      </c>
      <c r="C78" s="48">
        <v>500</v>
      </c>
      <c r="D78" s="48"/>
      <c r="E78" s="48">
        <f t="shared" si="1"/>
        <v>4223.4400000000005</v>
      </c>
      <c r="F78" s="51"/>
      <c r="G78" s="48"/>
      <c r="H78" s="48"/>
      <c r="I78" s="48"/>
      <c r="J78" s="48"/>
      <c r="K78" s="66" t="s">
        <v>223</v>
      </c>
      <c r="L78" s="58" t="s">
        <v>115</v>
      </c>
    </row>
    <row r="79" spans="1:13" s="36" customFormat="1">
      <c r="A79" s="41">
        <v>42578</v>
      </c>
      <c r="B79" s="92" t="s">
        <v>63</v>
      </c>
      <c r="C79" s="44"/>
      <c r="D79" s="44">
        <v>139</v>
      </c>
      <c r="E79" s="48">
        <f t="shared" si="1"/>
        <v>4084.4400000000005</v>
      </c>
      <c r="F79" s="52">
        <v>130</v>
      </c>
      <c r="G79" s="44"/>
      <c r="H79" s="44"/>
      <c r="I79" s="44"/>
      <c r="J79" s="44"/>
      <c r="K79" s="43" t="s">
        <v>141</v>
      </c>
    </row>
    <row r="80" spans="1:13" s="63" customFormat="1">
      <c r="A80" s="59">
        <v>42579</v>
      </c>
      <c r="B80" s="112" t="s">
        <v>63</v>
      </c>
      <c r="C80" s="60"/>
      <c r="D80" s="60">
        <v>50</v>
      </c>
      <c r="E80" s="113">
        <f t="shared" si="1"/>
        <v>4034.4400000000005</v>
      </c>
      <c r="F80" s="61">
        <v>128</v>
      </c>
      <c r="G80" s="60"/>
      <c r="H80" s="60"/>
      <c r="I80" s="60"/>
      <c r="J80" s="60"/>
      <c r="K80" s="62" t="s">
        <v>142</v>
      </c>
    </row>
    <row r="81" spans="1:11" s="63" customFormat="1">
      <c r="A81" s="59">
        <v>42580</v>
      </c>
      <c r="B81" s="114" t="s">
        <v>17</v>
      </c>
      <c r="C81" s="60"/>
      <c r="D81" s="60">
        <v>938</v>
      </c>
      <c r="E81" s="113">
        <f t="shared" si="1"/>
        <v>3096.4400000000005</v>
      </c>
      <c r="F81" s="61"/>
      <c r="G81" s="60"/>
      <c r="H81" s="60"/>
      <c r="I81" s="60"/>
      <c r="J81" s="60"/>
      <c r="K81" s="62" t="s">
        <v>143</v>
      </c>
    </row>
    <row r="82" spans="1:11" s="58" customFormat="1">
      <c r="A82" s="57">
        <v>42563</v>
      </c>
      <c r="B82" s="64" t="s">
        <v>59</v>
      </c>
      <c r="C82" s="48"/>
      <c r="D82" s="48">
        <v>100</v>
      </c>
      <c r="E82" s="48">
        <f t="shared" si="1"/>
        <v>2996.4400000000005</v>
      </c>
      <c r="F82" s="51">
        <v>132</v>
      </c>
      <c r="G82" s="48"/>
      <c r="H82" s="48"/>
      <c r="I82" s="48"/>
      <c r="J82" s="48"/>
      <c r="K82" s="65" t="s">
        <v>155</v>
      </c>
    </row>
    <row r="83" spans="1:11" s="36" customFormat="1">
      <c r="A83" s="41">
        <v>42571</v>
      </c>
      <c r="B83" s="42" t="s">
        <v>59</v>
      </c>
      <c r="C83" s="44"/>
      <c r="D83" s="44">
        <v>100</v>
      </c>
      <c r="E83" s="48">
        <f t="shared" si="1"/>
        <v>2896.4400000000005</v>
      </c>
      <c r="F83" s="52">
        <v>133</v>
      </c>
      <c r="G83" s="44"/>
      <c r="H83" s="44"/>
      <c r="I83" s="44"/>
      <c r="J83" s="44"/>
      <c r="K83" s="43" t="s">
        <v>145</v>
      </c>
    </row>
    <row r="84" spans="1:11" s="36" customFormat="1">
      <c r="A84" s="41">
        <v>42583</v>
      </c>
      <c r="B84" s="42" t="s">
        <v>46</v>
      </c>
      <c r="C84" s="44"/>
      <c r="D84" s="44">
        <v>9</v>
      </c>
      <c r="E84" s="48">
        <f t="shared" si="1"/>
        <v>2887.4400000000005</v>
      </c>
      <c r="F84" s="52">
        <v>134</v>
      </c>
      <c r="G84" s="44"/>
      <c r="H84" s="44"/>
      <c r="I84" s="44"/>
      <c r="J84" s="44"/>
      <c r="K84" s="43" t="s">
        <v>227</v>
      </c>
    </row>
    <row r="85" spans="1:11" s="36" customFormat="1">
      <c r="A85" s="41">
        <v>42584</v>
      </c>
      <c r="B85" s="42" t="s">
        <v>59</v>
      </c>
      <c r="C85" s="44"/>
      <c r="D85" s="44">
        <v>100</v>
      </c>
      <c r="E85" s="48">
        <f t="shared" si="1"/>
        <v>2787.4400000000005</v>
      </c>
      <c r="F85" s="52">
        <v>135</v>
      </c>
      <c r="G85" s="44"/>
      <c r="H85" s="44"/>
      <c r="I85" s="44"/>
      <c r="J85" s="44"/>
      <c r="K85" s="43" t="s">
        <v>146</v>
      </c>
    </row>
    <row r="86" spans="1:11" s="5" customFormat="1" ht="45">
      <c r="A86" s="18">
        <v>42584</v>
      </c>
      <c r="B86" s="27" t="s">
        <v>169</v>
      </c>
      <c r="C86" s="10"/>
      <c r="D86" s="10"/>
      <c r="E86" s="48">
        <f t="shared" si="1"/>
        <v>2787.4400000000005</v>
      </c>
      <c r="F86" s="51"/>
      <c r="G86" s="10">
        <f>255*14</f>
        <v>3570</v>
      </c>
      <c r="H86" s="10"/>
      <c r="I86" s="10"/>
      <c r="J86" s="10"/>
      <c r="K86" s="3" t="s">
        <v>167</v>
      </c>
    </row>
    <row r="87" spans="1:11" s="58" customFormat="1">
      <c r="A87" s="57">
        <v>42586</v>
      </c>
      <c r="B87" s="27" t="s">
        <v>63</v>
      </c>
      <c r="C87" s="48">
        <v>51</v>
      </c>
      <c r="D87" s="48"/>
      <c r="E87" s="48">
        <f t="shared" si="1"/>
        <v>2838.4400000000005</v>
      </c>
      <c r="F87" s="51"/>
      <c r="G87" s="48"/>
      <c r="H87" s="48"/>
      <c r="I87" s="48"/>
      <c r="J87" s="48"/>
      <c r="K87" s="65" t="s">
        <v>103</v>
      </c>
    </row>
    <row r="88" spans="1:11" s="58" customFormat="1" ht="30">
      <c r="A88" s="57">
        <v>42586</v>
      </c>
      <c r="B88" s="64" t="s">
        <v>18</v>
      </c>
      <c r="C88" s="48"/>
      <c r="D88" s="48"/>
      <c r="E88" s="48">
        <f t="shared" si="1"/>
        <v>2838.4400000000005</v>
      </c>
      <c r="F88" s="51"/>
      <c r="G88" s="48"/>
      <c r="H88" s="48"/>
      <c r="I88" s="48"/>
      <c r="J88" s="48">
        <v>150</v>
      </c>
      <c r="K88" s="66" t="s">
        <v>147</v>
      </c>
    </row>
    <row r="89" spans="1:11" s="58" customFormat="1">
      <c r="A89" s="57">
        <v>42588</v>
      </c>
      <c r="B89" s="27" t="s">
        <v>60</v>
      </c>
      <c r="D89" s="48">
        <v>68</v>
      </c>
      <c r="E89" s="48">
        <f t="shared" si="1"/>
        <v>2770.4400000000005</v>
      </c>
      <c r="F89" s="51">
        <v>136</v>
      </c>
      <c r="G89" s="48"/>
      <c r="H89" s="48"/>
      <c r="I89" s="48"/>
      <c r="J89" s="48"/>
      <c r="K89" s="66" t="s">
        <v>148</v>
      </c>
    </row>
    <row r="90" spans="1:11" s="5" customFormat="1">
      <c r="A90" s="57">
        <v>42588</v>
      </c>
      <c r="B90" s="82" t="s">
        <v>49</v>
      </c>
      <c r="C90" s="10"/>
      <c r="D90" s="10">
        <v>247.5</v>
      </c>
      <c r="E90" s="48">
        <f t="shared" si="1"/>
        <v>2522.9400000000005</v>
      </c>
      <c r="F90" s="51">
        <v>137</v>
      </c>
      <c r="G90" s="10"/>
      <c r="H90" s="10"/>
      <c r="I90" s="10"/>
      <c r="J90" s="10"/>
      <c r="K90" s="33" t="s">
        <v>82</v>
      </c>
    </row>
    <row r="91" spans="1:11" s="5" customFormat="1">
      <c r="A91" s="57">
        <v>42591</v>
      </c>
      <c r="B91" s="64" t="s">
        <v>59</v>
      </c>
      <c r="C91" s="10"/>
      <c r="D91" s="10">
        <v>100</v>
      </c>
      <c r="E91" s="48">
        <f t="shared" si="1"/>
        <v>2422.9400000000005</v>
      </c>
      <c r="F91" s="51">
        <v>138</v>
      </c>
      <c r="G91" s="10"/>
      <c r="H91" s="10"/>
      <c r="I91" s="10"/>
      <c r="J91" s="10"/>
      <c r="K91" s="33" t="s">
        <v>153</v>
      </c>
    </row>
    <row r="92" spans="1:11" s="5" customFormat="1">
      <c r="A92" s="57">
        <v>42598</v>
      </c>
      <c r="B92" s="64" t="s">
        <v>59</v>
      </c>
      <c r="C92" s="10"/>
      <c r="D92" s="10">
        <v>100</v>
      </c>
      <c r="E92" s="48">
        <f t="shared" si="1"/>
        <v>2322.9400000000005</v>
      </c>
      <c r="F92" s="51">
        <v>139</v>
      </c>
      <c r="G92" s="10"/>
      <c r="H92" s="10"/>
      <c r="I92" s="10"/>
      <c r="J92" s="10"/>
      <c r="K92" s="33" t="s">
        <v>216</v>
      </c>
    </row>
    <row r="93" spans="1:11" s="5" customFormat="1">
      <c r="A93" s="57">
        <v>42604</v>
      </c>
      <c r="B93" s="64" t="s">
        <v>59</v>
      </c>
      <c r="C93" s="10"/>
      <c r="D93" s="10">
        <v>100</v>
      </c>
      <c r="E93" s="48">
        <f t="shared" si="1"/>
        <v>2222.9400000000005</v>
      </c>
      <c r="F93" s="51">
        <v>140</v>
      </c>
      <c r="G93" s="10"/>
      <c r="H93" s="10"/>
      <c r="I93" s="10"/>
      <c r="J93" s="10"/>
      <c r="K93" s="33" t="s">
        <v>221</v>
      </c>
    </row>
    <row r="94" spans="1:11" s="5" customFormat="1">
      <c r="A94" s="57">
        <v>42608</v>
      </c>
      <c r="B94" s="64" t="s">
        <v>48</v>
      </c>
      <c r="C94" s="10"/>
      <c r="D94" s="10">
        <v>104.25</v>
      </c>
      <c r="E94" s="48">
        <f t="shared" si="1"/>
        <v>2118.6900000000005</v>
      </c>
      <c r="F94" s="51">
        <v>141</v>
      </c>
      <c r="G94" s="10"/>
      <c r="H94" s="10"/>
      <c r="I94" s="10"/>
      <c r="J94" s="10">
        <v>-104.25</v>
      </c>
      <c r="K94" s="33" t="s">
        <v>218</v>
      </c>
    </row>
    <row r="95" spans="1:11" s="58" customFormat="1" ht="17" customHeight="1">
      <c r="A95" s="57">
        <v>42608</v>
      </c>
      <c r="B95" s="27" t="s">
        <v>37</v>
      </c>
      <c r="C95" s="48">
        <v>47.28</v>
      </c>
      <c r="D95" s="48"/>
      <c r="E95" s="48">
        <f t="shared" si="1"/>
        <v>2165.9700000000007</v>
      </c>
      <c r="F95" s="51"/>
      <c r="G95" s="48"/>
      <c r="H95" s="48"/>
      <c r="I95" s="48"/>
      <c r="J95" s="48"/>
      <c r="K95" s="66" t="s">
        <v>117</v>
      </c>
    </row>
    <row r="96" spans="1:11" s="58" customFormat="1">
      <c r="A96" s="57">
        <v>42608</v>
      </c>
      <c r="B96" s="27" t="s">
        <v>63</v>
      </c>
      <c r="C96" s="48">
        <v>31</v>
      </c>
      <c r="D96" s="48"/>
      <c r="E96" s="48">
        <f t="shared" si="1"/>
        <v>2196.9700000000007</v>
      </c>
      <c r="F96" s="51"/>
      <c r="G96" s="48"/>
      <c r="H96" s="48"/>
      <c r="I96" s="48"/>
      <c r="J96" s="48"/>
      <c r="K96" s="66" t="s">
        <v>217</v>
      </c>
    </row>
    <row r="97" spans="1:11">
      <c r="A97" s="7">
        <v>42608</v>
      </c>
      <c r="B97" s="21" t="s">
        <v>63</v>
      </c>
      <c r="C97" s="45"/>
      <c r="D97" s="45">
        <v>300</v>
      </c>
      <c r="E97" s="48">
        <f t="shared" si="1"/>
        <v>1896.9700000000007</v>
      </c>
      <c r="F97" s="53">
        <v>142</v>
      </c>
      <c r="G97" s="45"/>
      <c r="H97" s="45"/>
      <c r="I97" s="45"/>
      <c r="J97" s="45"/>
      <c r="K97" s="4" t="s">
        <v>219</v>
      </c>
    </row>
    <row r="98" spans="1:11" s="5" customFormat="1">
      <c r="A98" s="18">
        <v>42608</v>
      </c>
      <c r="B98" s="27" t="s">
        <v>18</v>
      </c>
      <c r="C98" s="10"/>
      <c r="D98" s="10"/>
      <c r="E98" s="48">
        <f t="shared" si="1"/>
        <v>1896.9700000000007</v>
      </c>
      <c r="F98" s="51"/>
      <c r="G98" s="10"/>
      <c r="H98" s="10"/>
      <c r="I98" s="10">
        <v>500</v>
      </c>
      <c r="J98" s="10"/>
      <c r="K98" s="3" t="s">
        <v>220</v>
      </c>
    </row>
    <row r="99" spans="1:11">
      <c r="A99" s="7">
        <v>42618</v>
      </c>
      <c r="B99" s="40" t="s">
        <v>63</v>
      </c>
      <c r="C99" s="45">
        <v>56</v>
      </c>
      <c r="D99" s="45"/>
      <c r="E99" s="48">
        <f t="shared" si="1"/>
        <v>1952.9700000000007</v>
      </c>
      <c r="F99" s="53"/>
      <c r="G99" s="45"/>
      <c r="H99" s="45"/>
      <c r="I99" s="45"/>
      <c r="J99" s="45"/>
      <c r="K99" s="4" t="s">
        <v>222</v>
      </c>
    </row>
    <row r="100" spans="1:11">
      <c r="A100" s="7">
        <v>42636</v>
      </c>
      <c r="B100" s="42" t="s">
        <v>59</v>
      </c>
      <c r="C100" s="45"/>
      <c r="D100" s="45">
        <v>100</v>
      </c>
      <c r="E100" s="48">
        <f t="shared" si="1"/>
        <v>1852.9700000000007</v>
      </c>
      <c r="F100" s="53">
        <v>143</v>
      </c>
      <c r="G100" s="45"/>
      <c r="H100" s="45"/>
      <c r="I100" s="45"/>
      <c r="J100" s="45"/>
      <c r="K100" s="4" t="s">
        <v>241</v>
      </c>
    </row>
    <row r="101" spans="1:11">
      <c r="A101" s="7">
        <v>42633</v>
      </c>
      <c r="B101" s="40" t="s">
        <v>60</v>
      </c>
      <c r="C101" s="45"/>
      <c r="D101" s="45">
        <v>50</v>
      </c>
      <c r="E101" s="48">
        <f t="shared" si="1"/>
        <v>1802.9700000000007</v>
      </c>
      <c r="F101" s="53">
        <v>144</v>
      </c>
      <c r="G101" s="45"/>
      <c r="H101" s="45"/>
      <c r="I101" s="45"/>
      <c r="J101" s="45"/>
      <c r="K101" s="4" t="s">
        <v>240</v>
      </c>
    </row>
    <row r="102" spans="1:11" ht="30">
      <c r="A102" s="7">
        <v>42637</v>
      </c>
      <c r="B102" s="40" t="s">
        <v>60</v>
      </c>
      <c r="C102" s="45"/>
      <c r="D102" s="45">
        <v>19.95</v>
      </c>
      <c r="E102" s="48">
        <f t="shared" si="1"/>
        <v>1783.0200000000007</v>
      </c>
      <c r="F102" s="53"/>
      <c r="G102" s="45"/>
      <c r="H102" s="45"/>
      <c r="I102" s="45"/>
      <c r="J102" s="45"/>
      <c r="K102" s="4" t="s">
        <v>242</v>
      </c>
    </row>
    <row r="103" spans="1:11" ht="30">
      <c r="A103" s="7">
        <v>42637</v>
      </c>
      <c r="B103" s="40" t="s">
        <v>60</v>
      </c>
      <c r="C103" s="45"/>
      <c r="D103" s="45">
        <v>45</v>
      </c>
      <c r="E103" s="48">
        <f t="shared" si="1"/>
        <v>1738.0200000000007</v>
      </c>
      <c r="F103" s="53"/>
      <c r="G103" s="45"/>
      <c r="H103" s="45"/>
      <c r="I103" s="45"/>
      <c r="J103" s="45"/>
      <c r="K103" s="4" t="s">
        <v>243</v>
      </c>
    </row>
    <row r="104" spans="1:11">
      <c r="A104" s="41" t="s">
        <v>71</v>
      </c>
      <c r="B104" s="28" t="s">
        <v>48</v>
      </c>
      <c r="C104" s="45"/>
      <c r="D104" s="45">
        <v>35</v>
      </c>
      <c r="E104" s="48">
        <f t="shared" si="1"/>
        <v>1703.0200000000007</v>
      </c>
      <c r="F104" s="53"/>
      <c r="G104" s="45"/>
      <c r="H104" s="45"/>
      <c r="I104" s="45"/>
      <c r="J104" s="45"/>
      <c r="K104" s="28" t="s">
        <v>215</v>
      </c>
    </row>
    <row r="105" spans="1:11">
      <c r="A105" s="7">
        <v>42640</v>
      </c>
      <c r="B105" s="40" t="s">
        <v>63</v>
      </c>
      <c r="C105" s="45">
        <v>250</v>
      </c>
      <c r="D105" s="45"/>
      <c r="E105" s="45"/>
      <c r="F105" s="99"/>
      <c r="G105" s="45"/>
      <c r="H105" s="45"/>
      <c r="I105" s="45"/>
      <c r="J105" s="45"/>
      <c r="K105" s="4" t="s">
        <v>103</v>
      </c>
    </row>
    <row r="106" spans="1:11">
      <c r="A106" s="4"/>
      <c r="B106" s="4"/>
      <c r="C106" s="45"/>
      <c r="D106" s="45"/>
      <c r="E106" s="45"/>
      <c r="F106" s="99"/>
      <c r="G106" s="45"/>
      <c r="H106" s="45"/>
      <c r="I106" s="45"/>
      <c r="J106" s="45"/>
      <c r="K106" s="4"/>
    </row>
    <row r="107" spans="1:11">
      <c r="A107" s="41"/>
      <c r="B107" s="28"/>
      <c r="C107" s="45"/>
      <c r="D107" s="45"/>
      <c r="E107" s="48">
        <f>E116+C107-D107</f>
        <v>1455.5200000000007</v>
      </c>
      <c r="F107" s="53"/>
      <c r="G107" s="45"/>
      <c r="H107" s="45"/>
      <c r="I107" s="45"/>
      <c r="J107" s="45"/>
      <c r="K107" s="28"/>
    </row>
    <row r="108" spans="1:11">
      <c r="A108" s="18" t="s">
        <v>67</v>
      </c>
      <c r="B108" s="27"/>
      <c r="C108" s="45"/>
      <c r="D108" s="45"/>
      <c r="E108" s="48">
        <f t="shared" si="1"/>
        <v>1455.5200000000007</v>
      </c>
      <c r="F108" s="50"/>
      <c r="G108" s="45"/>
      <c r="H108" s="45"/>
      <c r="I108" s="45"/>
      <c r="J108" s="45"/>
      <c r="K108" s="4"/>
    </row>
    <row r="109" spans="1:11" s="111" customFormat="1" ht="7" customHeight="1">
      <c r="A109" s="122"/>
      <c r="B109" s="123"/>
      <c r="C109" s="124"/>
      <c r="D109" s="124"/>
      <c r="E109" s="125"/>
      <c r="F109" s="126"/>
      <c r="G109" s="124"/>
      <c r="H109" s="124"/>
      <c r="I109" s="124"/>
      <c r="J109" s="110"/>
    </row>
    <row r="110" spans="1:11">
      <c r="A110" s="18" t="s">
        <v>175</v>
      </c>
      <c r="B110" s="21"/>
      <c r="C110" s="10">
        <f>SUM(C1:C100)</f>
        <v>8028.59</v>
      </c>
      <c r="D110" s="10">
        <f>SUM(D1:D100)</f>
        <v>6175.6200000000008</v>
      </c>
      <c r="E110" s="48">
        <f>C110-D110</f>
        <v>1852.9699999999993</v>
      </c>
      <c r="F110" s="99"/>
      <c r="G110" s="10">
        <f t="shared" ref="G110:H110" si="2">SUM(G7:G108)</f>
        <v>8628</v>
      </c>
      <c r="H110" s="10">
        <f t="shared" si="2"/>
        <v>1878</v>
      </c>
      <c r="I110" s="10">
        <f>SUM(I7:I108)</f>
        <v>700</v>
      </c>
      <c r="J110" s="10">
        <f>SUM(J7:J108)</f>
        <v>75.75</v>
      </c>
      <c r="K110" s="4"/>
    </row>
    <row r="111" spans="1:11">
      <c r="A111" s="25"/>
      <c r="B111" s="26"/>
      <c r="C111" s="46"/>
      <c r="D111" s="46"/>
      <c r="E111" s="46"/>
      <c r="F111" s="54"/>
      <c r="G111" s="46"/>
      <c r="H111" s="46"/>
      <c r="I111" s="46"/>
      <c r="J111" s="46">
        <v>60</v>
      </c>
      <c r="K111" s="24"/>
    </row>
    <row r="112" spans="1:11">
      <c r="A112" s="37" t="s">
        <v>101</v>
      </c>
      <c r="B112" s="26"/>
      <c r="C112" s="46"/>
      <c r="D112" s="46"/>
      <c r="E112" s="46"/>
      <c r="G112" s="46"/>
      <c r="H112" s="46"/>
      <c r="I112" s="46"/>
      <c r="J112" s="46"/>
      <c r="K112" s="24"/>
    </row>
    <row r="113" spans="1:11">
      <c r="A113" s="108" t="s">
        <v>228</v>
      </c>
      <c r="B113" s="109"/>
      <c r="G113" s="46"/>
    </row>
    <row r="114" spans="1:11" ht="45">
      <c r="A114" s="2" t="s">
        <v>224</v>
      </c>
      <c r="G114" s="46"/>
    </row>
    <row r="115" spans="1:11" ht="45">
      <c r="A115" s="2" t="s">
        <v>225</v>
      </c>
      <c r="G115" s="46"/>
    </row>
    <row r="116" spans="1:11">
      <c r="A116" s="41" t="s">
        <v>186</v>
      </c>
      <c r="B116" s="92" t="s">
        <v>49</v>
      </c>
      <c r="C116" s="45"/>
      <c r="D116" s="45">
        <v>247.5</v>
      </c>
      <c r="E116" s="48">
        <f>E117+C116-D116</f>
        <v>1455.5200000000007</v>
      </c>
      <c r="F116" s="53"/>
      <c r="G116" s="45"/>
      <c r="H116" s="45"/>
      <c r="I116" s="45"/>
      <c r="J116" s="45"/>
      <c r="K116" s="28" t="s">
        <v>82</v>
      </c>
    </row>
    <row r="117" spans="1:11" ht="30">
      <c r="A117" s="7" t="s">
        <v>71</v>
      </c>
      <c r="B117" s="21" t="s">
        <v>75</v>
      </c>
      <c r="C117" s="45"/>
      <c r="D117" s="45"/>
      <c r="E117" s="48">
        <f>E104+C117-D117</f>
        <v>1703.0200000000007</v>
      </c>
      <c r="F117" s="53"/>
      <c r="G117" s="45"/>
      <c r="H117" s="45">
        <v>-297</v>
      </c>
      <c r="I117" s="45"/>
      <c r="J117" s="45"/>
      <c r="K117" s="4" t="s">
        <v>69</v>
      </c>
    </row>
  </sheetData>
  <autoFilter ref="A6:K97"/>
  <phoneticPr fontId="4" type="noConversion"/>
  <pageMargins left="0.75" right="0.75" top="1" bottom="1" header="0.5" footer="0.5"/>
  <pageSetup scale="57"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5" sqref="A5"/>
    </sheetView>
  </sheetViews>
  <sheetFormatPr baseColWidth="10" defaultRowHeight="15" x14ac:dyDescent="0"/>
  <cols>
    <col min="1" max="1" width="11.5" customWidth="1"/>
    <col min="2" max="2" width="86.5" customWidth="1"/>
  </cols>
  <sheetData>
    <row r="1" spans="1:2">
      <c r="A1" t="s">
        <v>21</v>
      </c>
    </row>
    <row r="2" spans="1:2">
      <c r="A2" t="s">
        <v>22</v>
      </c>
    </row>
    <row r="5" spans="1:2">
      <c r="A5" t="s">
        <v>229</v>
      </c>
    </row>
    <row r="6" spans="1:2">
      <c r="A6" t="s">
        <v>230</v>
      </c>
    </row>
    <row r="9" spans="1:2">
      <c r="A9" t="s">
        <v>238</v>
      </c>
    </row>
    <row r="10" spans="1:2" ht="150">
      <c r="B10" s="115" t="s">
        <v>237</v>
      </c>
    </row>
    <row r="11" spans="1:2">
      <c r="A11" t="s">
        <v>233</v>
      </c>
    </row>
    <row r="12" spans="1:2" ht="90">
      <c r="B12" s="115" t="s">
        <v>231</v>
      </c>
    </row>
    <row r="13" spans="1:2">
      <c r="A13" t="s">
        <v>234</v>
      </c>
    </row>
    <row r="14" spans="1:2" ht="180">
      <c r="B14" s="115" t="s">
        <v>232</v>
      </c>
    </row>
    <row r="15" spans="1:2">
      <c r="A15" t="s">
        <v>235</v>
      </c>
    </row>
    <row r="16" spans="1:2" ht="90">
      <c r="B16" s="115" t="s">
        <v>236</v>
      </c>
    </row>
  </sheetData>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E26" sqref="E26"/>
    </sheetView>
  </sheetViews>
  <sheetFormatPr baseColWidth="10" defaultRowHeight="15" x14ac:dyDescent="0"/>
  <sheetData>
    <row r="1" spans="1:9" ht="20">
      <c r="A1" s="8" t="s">
        <v>0</v>
      </c>
    </row>
    <row r="2" spans="1:9">
      <c r="A2" s="2" t="s">
        <v>20</v>
      </c>
    </row>
    <row r="3" spans="1:9">
      <c r="A3" s="1" t="s">
        <v>30</v>
      </c>
    </row>
    <row r="4" spans="1:9">
      <c r="A4" t="s">
        <v>54</v>
      </c>
    </row>
    <row r="6" spans="1:9" s="5" customFormat="1" ht="30">
      <c r="A6" s="3" t="s">
        <v>2</v>
      </c>
      <c r="B6" s="3" t="s">
        <v>3</v>
      </c>
      <c r="C6" s="6" t="s">
        <v>4</v>
      </c>
      <c r="D6" s="6" t="s">
        <v>5</v>
      </c>
      <c r="E6" s="6" t="s">
        <v>6</v>
      </c>
      <c r="F6" s="6" t="s">
        <v>38</v>
      </c>
      <c r="G6" s="3" t="s">
        <v>14</v>
      </c>
      <c r="H6" s="10" t="s">
        <v>31</v>
      </c>
      <c r="I6" s="3" t="s">
        <v>7</v>
      </c>
    </row>
    <row r="7" spans="1:9" s="17" customFormat="1" ht="60">
      <c r="A7" s="14">
        <v>42240</v>
      </c>
      <c r="B7" s="13" t="s">
        <v>37</v>
      </c>
      <c r="C7" s="15">
        <v>125</v>
      </c>
      <c r="D7" s="15"/>
      <c r="E7" s="15">
        <v>125</v>
      </c>
      <c r="F7" s="15"/>
      <c r="G7" s="13"/>
      <c r="H7" s="16"/>
      <c r="I7" s="13" t="s">
        <v>32</v>
      </c>
    </row>
    <row r="8" spans="1:9" s="17" customFormat="1" ht="75">
      <c r="A8" s="14">
        <v>42247</v>
      </c>
      <c r="B8" s="13" t="s">
        <v>8</v>
      </c>
      <c r="C8" s="15"/>
      <c r="D8" s="15">
        <v>10.119999999999999</v>
      </c>
      <c r="E8" s="15">
        <f>E7-D8</f>
        <v>114.88</v>
      </c>
      <c r="F8" s="15"/>
      <c r="G8" s="13"/>
      <c r="H8" s="16"/>
      <c r="I8" s="13" t="s">
        <v>11</v>
      </c>
    </row>
  </sheetData>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99"/>
  <sheetViews>
    <sheetView topLeftCell="A55" zoomScale="125" zoomScaleNormal="125" zoomScalePageLayoutView="125" workbookViewId="0">
      <selection activeCell="C93" sqref="C93"/>
    </sheetView>
  </sheetViews>
  <sheetFormatPr baseColWidth="10" defaultRowHeight="15" x14ac:dyDescent="0"/>
  <cols>
    <col min="1" max="1" width="10.83203125" style="2"/>
    <col min="2" max="2" width="23.33203125" style="2" customWidth="1"/>
    <col min="3" max="4" width="10" style="9" customWidth="1"/>
    <col min="5" max="6" width="10.83203125" style="2"/>
    <col min="7" max="7" width="10.83203125" style="2" customWidth="1"/>
    <col min="8" max="8" width="10.83203125" style="2"/>
    <col min="9" max="9" width="29" style="2" customWidth="1"/>
    <col min="10" max="16384" width="10.83203125" style="2"/>
  </cols>
  <sheetData>
    <row r="1" spans="1:9" ht="20">
      <c r="A1" s="8" t="s">
        <v>0</v>
      </c>
    </row>
    <row r="2" spans="1:9">
      <c r="A2" s="2" t="s">
        <v>20</v>
      </c>
      <c r="B2" s="2" t="s">
        <v>1</v>
      </c>
    </row>
    <row r="3" spans="1:9">
      <c r="A3" s="1" t="s">
        <v>30</v>
      </c>
    </row>
    <row r="6" spans="1:9" s="5" customFormat="1" ht="45">
      <c r="A6" s="75" t="s">
        <v>2</v>
      </c>
      <c r="B6" s="76" t="s">
        <v>3</v>
      </c>
      <c r="C6" s="77" t="s">
        <v>4</v>
      </c>
      <c r="D6" s="77" t="s">
        <v>5</v>
      </c>
      <c r="E6" s="77" t="s">
        <v>31</v>
      </c>
      <c r="F6" s="77" t="s">
        <v>70</v>
      </c>
      <c r="G6" s="77" t="s">
        <v>124</v>
      </c>
      <c r="H6" s="77" t="s">
        <v>104</v>
      </c>
      <c r="I6" s="76" t="s">
        <v>7</v>
      </c>
    </row>
    <row r="7" spans="1:9" s="5" customFormat="1" ht="17" customHeight="1">
      <c r="A7" s="78">
        <v>42305</v>
      </c>
      <c r="B7" s="79" t="s">
        <v>86</v>
      </c>
      <c r="C7" s="80"/>
      <c r="D7" s="80">
        <v>25</v>
      </c>
      <c r="E7" s="80"/>
      <c r="F7" s="80"/>
      <c r="G7" s="80"/>
      <c r="H7" s="80"/>
      <c r="I7" s="79" t="s">
        <v>16</v>
      </c>
    </row>
    <row r="8" spans="1:9" s="5" customFormat="1" ht="17" customHeight="1">
      <c r="A8" s="78">
        <v>42307</v>
      </c>
      <c r="B8" s="79" t="s">
        <v>17</v>
      </c>
      <c r="C8" s="80">
        <v>100</v>
      </c>
      <c r="D8" s="80"/>
      <c r="E8" s="80"/>
      <c r="F8" s="80"/>
      <c r="G8" s="80"/>
      <c r="H8" s="80"/>
      <c r="I8" s="79" t="s">
        <v>53</v>
      </c>
    </row>
    <row r="9" spans="1:9" s="5" customFormat="1" ht="17" customHeight="1">
      <c r="A9" s="78">
        <v>42361</v>
      </c>
      <c r="B9" s="79" t="s">
        <v>17</v>
      </c>
      <c r="C9" s="80">
        <v>200</v>
      </c>
      <c r="D9" s="80"/>
      <c r="E9" s="80"/>
      <c r="F9" s="80"/>
      <c r="G9" s="80"/>
      <c r="H9" s="80"/>
      <c r="I9" s="79" t="s">
        <v>27</v>
      </c>
    </row>
    <row r="10" spans="1:9" s="5" customFormat="1" ht="17" customHeight="1">
      <c r="A10" s="78">
        <v>42398</v>
      </c>
      <c r="B10" s="79" t="s">
        <v>17</v>
      </c>
      <c r="C10" s="80">
        <v>200</v>
      </c>
      <c r="D10" s="80"/>
      <c r="E10" s="80"/>
      <c r="F10" s="80"/>
      <c r="G10" s="80"/>
      <c r="H10" s="80"/>
      <c r="I10" s="79" t="s">
        <v>28</v>
      </c>
    </row>
    <row r="11" spans="1:9" s="5" customFormat="1" ht="17" customHeight="1">
      <c r="A11" s="78">
        <v>42460</v>
      </c>
      <c r="B11" s="82" t="s">
        <v>17</v>
      </c>
      <c r="C11" s="80">
        <v>100</v>
      </c>
      <c r="D11" s="80"/>
      <c r="E11" s="80"/>
      <c r="F11" s="80"/>
      <c r="G11" s="80"/>
      <c r="H11" s="80"/>
      <c r="I11" s="79" t="s">
        <v>73</v>
      </c>
    </row>
    <row r="12" spans="1:9" s="5" customFormat="1" ht="17" customHeight="1">
      <c r="A12" s="78">
        <v>42513</v>
      </c>
      <c r="B12" s="82" t="s">
        <v>17</v>
      </c>
      <c r="C12" s="80">
        <v>100</v>
      </c>
      <c r="D12" s="80"/>
      <c r="E12" s="80"/>
      <c r="F12" s="80"/>
      <c r="G12" s="80"/>
      <c r="H12" s="80"/>
      <c r="I12" s="79" t="s">
        <v>98</v>
      </c>
    </row>
    <row r="13" spans="1:9" s="5" customFormat="1" ht="17" customHeight="1">
      <c r="A13" s="78">
        <v>42503</v>
      </c>
      <c r="B13" s="82" t="s">
        <v>17</v>
      </c>
      <c r="C13" s="80">
        <v>100</v>
      </c>
      <c r="D13" s="80"/>
      <c r="E13" s="80"/>
      <c r="F13" s="80"/>
      <c r="G13" s="80"/>
      <c r="H13" s="80"/>
      <c r="I13" s="79" t="s">
        <v>99</v>
      </c>
    </row>
    <row r="14" spans="1:9" s="5" customFormat="1" ht="17" customHeight="1">
      <c r="A14" s="87">
        <v>42580</v>
      </c>
      <c r="B14" s="73" t="s">
        <v>17</v>
      </c>
      <c r="C14" s="89"/>
      <c r="D14" s="89">
        <v>938</v>
      </c>
      <c r="E14" s="89"/>
      <c r="F14" s="89"/>
      <c r="G14" s="89"/>
      <c r="H14" s="89"/>
      <c r="I14" s="88" t="s">
        <v>143</v>
      </c>
    </row>
    <row r="15" spans="1:9" s="5" customFormat="1" ht="17" customHeight="1">
      <c r="A15" s="78">
        <v>42549</v>
      </c>
      <c r="B15" s="82" t="s">
        <v>17</v>
      </c>
      <c r="C15" s="80">
        <v>800</v>
      </c>
      <c r="D15" s="80"/>
      <c r="E15" s="80"/>
      <c r="F15" s="80"/>
      <c r="G15" s="80"/>
      <c r="H15" s="80"/>
      <c r="I15" s="79" t="s">
        <v>123</v>
      </c>
    </row>
    <row r="16" spans="1:9" s="5" customFormat="1" ht="17" customHeight="1">
      <c r="A16" s="78">
        <v>42549</v>
      </c>
      <c r="B16" s="82" t="s">
        <v>17</v>
      </c>
      <c r="C16" s="80">
        <v>725</v>
      </c>
      <c r="D16" s="80"/>
      <c r="E16" s="80"/>
      <c r="F16" s="80"/>
      <c r="G16" s="80"/>
      <c r="H16" s="80"/>
      <c r="I16" s="79" t="s">
        <v>123</v>
      </c>
    </row>
    <row r="17" spans="1:9" s="5" customFormat="1" ht="17" customHeight="1">
      <c r="A17" s="78">
        <v>42576</v>
      </c>
      <c r="B17" s="82" t="s">
        <v>17</v>
      </c>
      <c r="C17" s="80">
        <v>175</v>
      </c>
      <c r="D17" s="80"/>
      <c r="E17" s="80"/>
      <c r="F17" s="80"/>
      <c r="G17" s="80"/>
      <c r="H17" s="80"/>
      <c r="I17" s="82" t="s">
        <v>136</v>
      </c>
    </row>
    <row r="18" spans="1:9" s="5" customFormat="1" ht="17" customHeight="1">
      <c r="A18" s="78">
        <v>42576</v>
      </c>
      <c r="B18" s="82" t="s">
        <v>17</v>
      </c>
      <c r="C18" s="80">
        <v>175</v>
      </c>
      <c r="D18" s="80"/>
      <c r="E18" s="80"/>
      <c r="F18" s="80"/>
      <c r="G18" s="80"/>
      <c r="H18" s="80"/>
      <c r="I18" s="79" t="s">
        <v>126</v>
      </c>
    </row>
    <row r="19" spans="1:9" s="5" customFormat="1" ht="17" customHeight="1">
      <c r="A19" s="78">
        <v>42580</v>
      </c>
      <c r="B19" s="82" t="s">
        <v>17</v>
      </c>
      <c r="C19" s="80">
        <v>500</v>
      </c>
      <c r="D19" s="80"/>
      <c r="E19" s="80"/>
      <c r="F19" s="80"/>
      <c r="G19" s="80"/>
      <c r="H19" s="80"/>
      <c r="I19" s="82" t="s">
        <v>140</v>
      </c>
    </row>
    <row r="20" spans="1:9" s="5" customFormat="1" ht="17" customHeight="1">
      <c r="A20" s="78">
        <v>42437</v>
      </c>
      <c r="B20" s="79" t="s">
        <v>37</v>
      </c>
      <c r="C20" s="80"/>
      <c r="D20" s="80"/>
      <c r="E20" s="80"/>
      <c r="F20" s="80">
        <v>3000</v>
      </c>
      <c r="G20" s="80"/>
      <c r="H20" s="80"/>
      <c r="I20" s="79" t="s">
        <v>68</v>
      </c>
    </row>
    <row r="21" spans="1:9" s="5" customFormat="1" ht="17" customHeight="1">
      <c r="A21" s="78">
        <v>42494</v>
      </c>
      <c r="B21" s="79" t="s">
        <v>37</v>
      </c>
      <c r="C21" s="80">
        <v>500</v>
      </c>
      <c r="D21" s="80"/>
      <c r="E21" s="80"/>
      <c r="F21" s="80"/>
      <c r="G21" s="80"/>
      <c r="H21" s="80"/>
      <c r="I21" s="79" t="s">
        <v>92</v>
      </c>
    </row>
    <row r="22" spans="1:9" s="5" customFormat="1" ht="17" customHeight="1">
      <c r="A22" s="78">
        <v>42548</v>
      </c>
      <c r="B22" s="82" t="s">
        <v>37</v>
      </c>
      <c r="C22" s="80">
        <v>27.02</v>
      </c>
      <c r="D22" s="80"/>
      <c r="E22" s="80"/>
      <c r="F22" s="80"/>
      <c r="G22" s="80"/>
      <c r="H22" s="80"/>
      <c r="I22" s="79" t="s">
        <v>117</v>
      </c>
    </row>
    <row r="23" spans="1:9" s="5" customFormat="1" ht="17" customHeight="1">
      <c r="A23" s="78">
        <v>42549</v>
      </c>
      <c r="B23" s="82" t="s">
        <v>37</v>
      </c>
      <c r="C23" s="95">
        <v>150</v>
      </c>
      <c r="D23" s="83"/>
      <c r="E23" s="80"/>
      <c r="F23" s="80"/>
      <c r="G23" s="80"/>
      <c r="H23" s="80"/>
      <c r="I23" s="79" t="s">
        <v>120</v>
      </c>
    </row>
    <row r="24" spans="1:9" s="5" customFormat="1" ht="17" customHeight="1">
      <c r="A24" s="78">
        <v>42552</v>
      </c>
      <c r="B24" s="82" t="s">
        <v>37</v>
      </c>
      <c r="C24" s="77">
        <v>500</v>
      </c>
      <c r="D24" s="80"/>
      <c r="E24" s="80"/>
      <c r="F24" s="80"/>
      <c r="G24" s="80"/>
      <c r="H24" s="80"/>
      <c r="I24" s="79" t="s">
        <v>108</v>
      </c>
    </row>
    <row r="25" spans="1:9" s="5" customFormat="1" ht="17" customHeight="1">
      <c r="A25" s="91" t="s">
        <v>149</v>
      </c>
      <c r="B25" s="92" t="s">
        <v>37</v>
      </c>
      <c r="C25" s="93">
        <v>47.28</v>
      </c>
      <c r="D25" s="93"/>
      <c r="E25" s="93"/>
      <c r="F25" s="93"/>
      <c r="G25" s="93"/>
      <c r="H25" s="93"/>
      <c r="I25" s="94" t="s">
        <v>117</v>
      </c>
    </row>
    <row r="26" spans="1:9" ht="17" customHeight="1">
      <c r="A26" s="78">
        <v>42580</v>
      </c>
      <c r="B26" s="82" t="s">
        <v>174</v>
      </c>
      <c r="C26" s="80">
        <v>112.5</v>
      </c>
      <c r="D26" s="80"/>
      <c r="E26" s="80"/>
      <c r="F26" s="80"/>
      <c r="G26" s="80"/>
      <c r="H26" s="80"/>
      <c r="I26" s="82" t="s">
        <v>135</v>
      </c>
    </row>
    <row r="27" spans="1:9" s="5" customFormat="1" ht="17" customHeight="1">
      <c r="A27" s="78">
        <v>42298</v>
      </c>
      <c r="B27" s="79" t="s">
        <v>18</v>
      </c>
      <c r="C27" s="80">
        <v>200</v>
      </c>
      <c r="D27" s="80"/>
      <c r="E27" s="80"/>
      <c r="F27" s="80"/>
      <c r="G27" s="80"/>
      <c r="H27" s="80"/>
      <c r="I27" s="79" t="s">
        <v>15</v>
      </c>
    </row>
    <row r="28" spans="1:9" s="5" customFormat="1" ht="17" customHeight="1">
      <c r="A28" s="78">
        <v>42307</v>
      </c>
      <c r="B28" s="79" t="s">
        <v>18</v>
      </c>
      <c r="C28" s="80">
        <v>100</v>
      </c>
      <c r="D28" s="80"/>
      <c r="E28" s="80"/>
      <c r="F28" s="80"/>
      <c r="G28" s="80"/>
      <c r="H28" s="80"/>
      <c r="I28" s="79" t="s">
        <v>33</v>
      </c>
    </row>
    <row r="29" spans="1:9" s="5" customFormat="1" ht="17" customHeight="1">
      <c r="A29" s="78">
        <v>42340</v>
      </c>
      <c r="B29" s="79" t="s">
        <v>18</v>
      </c>
      <c r="C29" s="80">
        <v>100</v>
      </c>
      <c r="D29" s="80"/>
      <c r="E29" s="80"/>
      <c r="F29" s="80"/>
      <c r="G29" s="80"/>
      <c r="H29" s="80"/>
      <c r="I29" s="79" t="s">
        <v>12</v>
      </c>
    </row>
    <row r="30" spans="1:9" s="5" customFormat="1" ht="17" customHeight="1">
      <c r="A30" s="78">
        <v>42403</v>
      </c>
      <c r="B30" s="82" t="s">
        <v>18</v>
      </c>
      <c r="C30" s="80">
        <v>401.93</v>
      </c>
      <c r="D30" s="80"/>
      <c r="E30" s="80"/>
      <c r="F30" s="80"/>
      <c r="G30" s="80"/>
      <c r="H30" s="80"/>
      <c r="I30" s="79" t="s">
        <v>34</v>
      </c>
    </row>
    <row r="31" spans="1:9" s="5" customFormat="1" ht="17" customHeight="1">
      <c r="A31" s="78">
        <v>42493</v>
      </c>
      <c r="B31" s="82" t="s">
        <v>18</v>
      </c>
      <c r="C31" s="80">
        <v>400</v>
      </c>
      <c r="D31" s="80"/>
      <c r="E31" s="80"/>
      <c r="F31" s="80"/>
      <c r="G31" s="80"/>
      <c r="H31" s="80"/>
      <c r="I31" s="79" t="s">
        <v>74</v>
      </c>
    </row>
    <row r="32" spans="1:9" ht="17" customHeight="1">
      <c r="A32" s="78">
        <v>42552</v>
      </c>
      <c r="B32" s="82" t="s">
        <v>18</v>
      </c>
      <c r="C32" s="80">
        <v>600</v>
      </c>
      <c r="D32" s="80"/>
      <c r="E32" s="80"/>
      <c r="F32" s="80"/>
      <c r="G32" s="80"/>
      <c r="H32" s="80"/>
      <c r="I32" s="79" t="s">
        <v>122</v>
      </c>
    </row>
    <row r="33" spans="1:10" s="5" customFormat="1" ht="17" customHeight="1">
      <c r="A33" s="78">
        <v>42548</v>
      </c>
      <c r="B33" s="82" t="s">
        <v>163</v>
      </c>
      <c r="C33" s="80"/>
      <c r="D33" s="80"/>
      <c r="E33" s="80"/>
      <c r="F33" s="80"/>
      <c r="G33" s="80">
        <v>500</v>
      </c>
      <c r="H33" s="80"/>
      <c r="I33" s="79" t="s">
        <v>114</v>
      </c>
    </row>
    <row r="34" spans="1:10" s="5" customFormat="1" ht="17" customHeight="1">
      <c r="A34" s="78">
        <v>42548</v>
      </c>
      <c r="B34" s="82" t="s">
        <v>163</v>
      </c>
      <c r="C34" s="80"/>
      <c r="D34" s="80"/>
      <c r="E34" s="80"/>
      <c r="F34" s="80"/>
      <c r="G34" s="80">
        <v>500</v>
      </c>
      <c r="H34" s="80"/>
      <c r="I34" s="79" t="s">
        <v>116</v>
      </c>
    </row>
    <row r="35" spans="1:10" ht="17" customHeight="1">
      <c r="A35" s="78">
        <v>42552</v>
      </c>
      <c r="B35" s="82" t="s">
        <v>163</v>
      </c>
      <c r="C35" s="80"/>
      <c r="D35" s="80"/>
      <c r="E35" s="80"/>
      <c r="F35" s="80"/>
      <c r="G35" s="80">
        <v>200</v>
      </c>
      <c r="H35" s="80"/>
      <c r="I35" s="79" t="s">
        <v>157</v>
      </c>
    </row>
    <row r="36" spans="1:10" ht="17" customHeight="1">
      <c r="A36" s="78">
        <v>42548</v>
      </c>
      <c r="B36" s="82" t="s">
        <v>104</v>
      </c>
      <c r="C36" s="80"/>
      <c r="D36" s="80"/>
      <c r="E36" s="80"/>
      <c r="F36" s="80"/>
      <c r="G36" s="80"/>
      <c r="H36" s="80">
        <v>30</v>
      </c>
      <c r="I36" s="79" t="s">
        <v>150</v>
      </c>
    </row>
    <row r="37" spans="1:10" ht="17" customHeight="1">
      <c r="A37" s="91">
        <v>42586</v>
      </c>
      <c r="B37" s="82" t="s">
        <v>104</v>
      </c>
      <c r="C37" s="93"/>
      <c r="D37" s="93"/>
      <c r="E37" s="93"/>
      <c r="F37" s="93"/>
      <c r="G37" s="93"/>
      <c r="H37" s="93">
        <v>150</v>
      </c>
      <c r="I37" s="94" t="s">
        <v>147</v>
      </c>
    </row>
    <row r="38" spans="1:10" s="5" customFormat="1" ht="17" customHeight="1">
      <c r="A38" s="78">
        <v>42398</v>
      </c>
      <c r="B38" s="79" t="s">
        <v>24</v>
      </c>
      <c r="C38" s="80"/>
      <c r="D38" s="80"/>
      <c r="E38" s="80">
        <v>67</v>
      </c>
      <c r="F38" s="80"/>
      <c r="G38" s="80"/>
      <c r="H38" s="80"/>
      <c r="I38" s="79" t="s">
        <v>26</v>
      </c>
    </row>
    <row r="39" spans="1:10" s="5" customFormat="1" ht="17" customHeight="1">
      <c r="A39" s="78">
        <v>42399</v>
      </c>
      <c r="B39" s="79" t="s">
        <v>24</v>
      </c>
      <c r="C39" s="80"/>
      <c r="D39" s="80"/>
      <c r="E39" s="80">
        <v>56</v>
      </c>
      <c r="F39" s="80"/>
      <c r="G39" s="80"/>
      <c r="H39" s="80"/>
      <c r="I39" s="79" t="s">
        <v>25</v>
      </c>
    </row>
    <row r="40" spans="1:10" s="36" customFormat="1" ht="17" customHeight="1">
      <c r="A40" s="78">
        <v>38869</v>
      </c>
      <c r="B40" s="79" t="s">
        <v>24</v>
      </c>
      <c r="C40" s="80"/>
      <c r="D40" s="80"/>
      <c r="E40" s="80">
        <v>4335</v>
      </c>
      <c r="F40" s="80"/>
      <c r="G40" s="80"/>
      <c r="H40" s="80"/>
      <c r="I40" s="79" t="s">
        <v>102</v>
      </c>
    </row>
    <row r="41" spans="1:10" s="5" customFormat="1" ht="17" customHeight="1">
      <c r="A41" s="78">
        <v>42549</v>
      </c>
      <c r="B41" s="79" t="s">
        <v>24</v>
      </c>
      <c r="C41" s="80"/>
      <c r="D41" s="80"/>
      <c r="E41" s="80">
        <v>100</v>
      </c>
      <c r="F41" s="80"/>
      <c r="G41" s="80"/>
      <c r="H41" s="80"/>
      <c r="I41" s="79" t="s">
        <v>127</v>
      </c>
    </row>
    <row r="42" spans="1:10" s="5" customFormat="1" ht="30">
      <c r="A42" s="18">
        <v>42522</v>
      </c>
      <c r="B42" s="79" t="s">
        <v>24</v>
      </c>
      <c r="C42" s="10"/>
      <c r="D42" s="10"/>
      <c r="E42" s="10">
        <v>500</v>
      </c>
      <c r="F42" s="51"/>
      <c r="H42" s="10"/>
      <c r="I42" s="3" t="s">
        <v>166</v>
      </c>
      <c r="J42" s="10"/>
    </row>
    <row r="43" spans="1:10" s="5" customFormat="1" ht="26" customHeight="1">
      <c r="A43" s="18" t="s">
        <v>168</v>
      </c>
      <c r="B43" s="79" t="s">
        <v>24</v>
      </c>
      <c r="C43" s="10"/>
      <c r="D43" s="10"/>
      <c r="E43" s="10">
        <f>255*14</f>
        <v>3570</v>
      </c>
      <c r="F43" s="51"/>
      <c r="H43" s="10"/>
      <c r="I43" s="3" t="s">
        <v>167</v>
      </c>
      <c r="J43" s="10"/>
    </row>
    <row r="44" spans="1:10" s="5" customFormat="1" ht="17" customHeight="1">
      <c r="A44" s="78">
        <v>42277</v>
      </c>
      <c r="B44" s="82" t="s">
        <v>60</v>
      </c>
      <c r="C44" s="80"/>
      <c r="D44" s="80">
        <v>10</v>
      </c>
      <c r="E44" s="80"/>
      <c r="F44" s="80"/>
      <c r="G44" s="80"/>
      <c r="H44" s="80"/>
      <c r="I44" s="79" t="s">
        <v>9</v>
      </c>
    </row>
    <row r="45" spans="1:10" s="5" customFormat="1" ht="17" customHeight="1">
      <c r="A45" s="78">
        <v>42307</v>
      </c>
      <c r="B45" s="82" t="s">
        <v>60</v>
      </c>
      <c r="C45" s="80"/>
      <c r="D45" s="80">
        <v>10.63</v>
      </c>
      <c r="E45" s="80"/>
      <c r="F45" s="80"/>
      <c r="G45" s="80"/>
      <c r="H45" s="80"/>
      <c r="I45" s="79" t="s">
        <v>9</v>
      </c>
    </row>
    <row r="46" spans="1:10" s="5" customFormat="1" ht="17" customHeight="1">
      <c r="A46" s="78">
        <v>42310</v>
      </c>
      <c r="B46" s="82" t="s">
        <v>60</v>
      </c>
      <c r="C46" s="80"/>
      <c r="D46" s="80">
        <v>200</v>
      </c>
      <c r="E46" s="80"/>
      <c r="F46" s="80"/>
      <c r="G46" s="80"/>
      <c r="H46" s="80"/>
      <c r="I46" s="79" t="s">
        <v>125</v>
      </c>
    </row>
    <row r="47" spans="1:10" s="5" customFormat="1" ht="17" customHeight="1">
      <c r="A47" s="78">
        <v>42338</v>
      </c>
      <c r="B47" s="82" t="s">
        <v>60</v>
      </c>
      <c r="C47" s="80"/>
      <c r="D47" s="80">
        <v>10.3</v>
      </c>
      <c r="E47" s="80"/>
      <c r="F47" s="80"/>
      <c r="G47" s="80"/>
      <c r="H47" s="80"/>
      <c r="I47" s="79" t="s">
        <v>9</v>
      </c>
    </row>
    <row r="48" spans="1:10" s="58" customFormat="1" ht="17" customHeight="1">
      <c r="A48" s="78">
        <v>42397</v>
      </c>
      <c r="B48" s="100" t="s">
        <v>60</v>
      </c>
      <c r="C48" s="80"/>
      <c r="D48" s="80">
        <v>400</v>
      </c>
      <c r="E48" s="80"/>
      <c r="F48" s="80"/>
      <c r="G48" s="80"/>
      <c r="H48" s="80"/>
      <c r="I48" s="79" t="s">
        <v>29</v>
      </c>
    </row>
    <row r="49" spans="1:9" s="5" customFormat="1" ht="17" customHeight="1">
      <c r="A49" s="91">
        <v>42588</v>
      </c>
      <c r="B49" s="92" t="s">
        <v>60</v>
      </c>
      <c r="D49" s="93">
        <v>68</v>
      </c>
      <c r="E49" s="93"/>
      <c r="F49" s="93"/>
      <c r="G49" s="93"/>
      <c r="H49" s="93"/>
      <c r="I49" s="94" t="s">
        <v>148</v>
      </c>
    </row>
    <row r="50" spans="1:9" s="5" customFormat="1" ht="17" customHeight="1">
      <c r="A50" s="78">
        <v>42458</v>
      </c>
      <c r="B50" s="100" t="s">
        <v>49</v>
      </c>
      <c r="C50" s="80"/>
      <c r="D50" s="80">
        <v>247.5</v>
      </c>
      <c r="E50" s="80"/>
      <c r="F50" s="80"/>
      <c r="G50" s="80"/>
      <c r="H50" s="80"/>
      <c r="I50" s="82" t="s">
        <v>82</v>
      </c>
    </row>
    <row r="51" spans="1:9" s="56" customFormat="1" ht="17" customHeight="1">
      <c r="A51" s="91" t="s">
        <v>187</v>
      </c>
      <c r="B51" s="100" t="s">
        <v>49</v>
      </c>
      <c r="C51" s="93"/>
      <c r="D51" s="93">
        <v>247.5</v>
      </c>
      <c r="E51" s="93"/>
      <c r="F51" s="93"/>
      <c r="G51" s="93"/>
      <c r="H51" s="93"/>
      <c r="I51" s="92" t="s">
        <v>82</v>
      </c>
    </row>
    <row r="52" spans="1:9" s="5" customFormat="1" ht="17" customHeight="1">
      <c r="A52" s="78">
        <v>42545</v>
      </c>
      <c r="B52" s="100" t="s">
        <v>49</v>
      </c>
      <c r="C52" s="80"/>
      <c r="D52" s="80">
        <v>247.5</v>
      </c>
      <c r="E52" s="83"/>
      <c r="F52" s="80"/>
      <c r="G52" s="80"/>
      <c r="H52" s="80"/>
      <c r="I52" s="82" t="s">
        <v>82</v>
      </c>
    </row>
    <row r="53" spans="1:9" s="55" customFormat="1" ht="17" customHeight="1">
      <c r="A53" s="91">
        <v>42588</v>
      </c>
      <c r="B53" s="100" t="s">
        <v>49</v>
      </c>
      <c r="C53" s="93"/>
      <c r="D53" s="93">
        <v>247.5</v>
      </c>
      <c r="E53" s="93"/>
      <c r="F53" s="93"/>
      <c r="G53" s="93"/>
      <c r="H53" s="93"/>
      <c r="I53" s="92" t="s">
        <v>82</v>
      </c>
    </row>
    <row r="54" spans="1:9" s="5" customFormat="1" ht="17" customHeight="1">
      <c r="A54" s="78">
        <v>42474</v>
      </c>
      <c r="B54" s="21" t="s">
        <v>75</v>
      </c>
      <c r="C54" s="80"/>
      <c r="D54" s="80"/>
      <c r="E54" s="83"/>
      <c r="F54" s="80">
        <v>297</v>
      </c>
      <c r="G54" s="80"/>
      <c r="H54" s="80"/>
      <c r="I54" s="79" t="s">
        <v>69</v>
      </c>
    </row>
    <row r="55" spans="1:9" s="5" customFormat="1" ht="17" customHeight="1">
      <c r="A55" s="91" t="s">
        <v>71</v>
      </c>
      <c r="B55" s="21" t="s">
        <v>75</v>
      </c>
      <c r="C55" s="93"/>
      <c r="D55" s="93"/>
      <c r="E55" s="93"/>
      <c r="F55" s="93">
        <v>297</v>
      </c>
      <c r="G55" s="93"/>
      <c r="H55" s="93"/>
      <c r="I55" s="94" t="s">
        <v>69</v>
      </c>
    </row>
    <row r="56" spans="1:9" s="56" customFormat="1" ht="17" customHeight="1">
      <c r="A56" s="78">
        <v>42313</v>
      </c>
      <c r="B56" s="79" t="s">
        <v>48</v>
      </c>
      <c r="C56" s="80"/>
      <c r="D56" s="80">
        <v>8</v>
      </c>
      <c r="E56" s="80"/>
      <c r="F56" s="80"/>
      <c r="G56" s="80"/>
      <c r="H56" s="80"/>
      <c r="I56" s="79" t="s">
        <v>13</v>
      </c>
    </row>
    <row r="57" spans="1:9" s="5" customFormat="1" ht="17" customHeight="1">
      <c r="A57" s="78">
        <v>42383</v>
      </c>
      <c r="B57" s="79" t="s">
        <v>48</v>
      </c>
      <c r="C57" s="80"/>
      <c r="D57" s="80">
        <v>16.29</v>
      </c>
      <c r="E57" s="80"/>
      <c r="F57" s="80"/>
      <c r="G57" s="80"/>
      <c r="H57" s="80"/>
      <c r="I57" s="79" t="s">
        <v>23</v>
      </c>
    </row>
    <row r="58" spans="1:9" s="5" customFormat="1" ht="17" customHeight="1">
      <c r="A58" s="78">
        <v>42515</v>
      </c>
      <c r="B58" s="82" t="s">
        <v>48</v>
      </c>
      <c r="D58" s="80">
        <v>54.28</v>
      </c>
      <c r="E58" s="80"/>
      <c r="F58" s="80"/>
      <c r="G58" s="80"/>
      <c r="H58" s="80"/>
      <c r="I58" s="79" t="s">
        <v>105</v>
      </c>
    </row>
    <row r="59" spans="1:9" s="5" customFormat="1" ht="17" customHeight="1">
      <c r="A59" s="78">
        <v>42556</v>
      </c>
      <c r="B59" s="82" t="s">
        <v>48</v>
      </c>
      <c r="C59" s="80"/>
      <c r="D59" s="80">
        <v>77.069999999999993</v>
      </c>
      <c r="E59" s="80"/>
      <c r="F59" s="80"/>
      <c r="G59" s="80"/>
      <c r="H59" s="80"/>
      <c r="I59" s="82" t="s">
        <v>128</v>
      </c>
    </row>
    <row r="60" spans="1:9" s="71" customFormat="1" ht="17" customHeight="1">
      <c r="A60" s="78">
        <v>42475</v>
      </c>
      <c r="B60" s="27" t="s">
        <v>76</v>
      </c>
      <c r="C60" s="80"/>
      <c r="D60" s="80"/>
      <c r="E60" s="80"/>
      <c r="F60" s="80">
        <v>412.5</v>
      </c>
      <c r="G60" s="80"/>
      <c r="H60" s="80"/>
      <c r="I60" s="79" t="s">
        <v>66</v>
      </c>
    </row>
    <row r="61" spans="1:9" s="5" customFormat="1" ht="17" customHeight="1">
      <c r="A61" s="78">
        <v>42494</v>
      </c>
      <c r="B61" s="27" t="s">
        <v>76</v>
      </c>
      <c r="C61" s="80"/>
      <c r="D61" s="80"/>
      <c r="E61" s="80"/>
      <c r="F61" s="80">
        <v>412.5</v>
      </c>
      <c r="G61" s="80"/>
      <c r="H61" s="80"/>
      <c r="I61" s="79" t="s">
        <v>66</v>
      </c>
    </row>
    <row r="62" spans="1:9" s="5" customFormat="1" ht="17" customHeight="1">
      <c r="A62" s="78">
        <v>42556</v>
      </c>
      <c r="B62" s="82" t="s">
        <v>192</v>
      </c>
      <c r="C62" s="80"/>
      <c r="D62" s="80">
        <v>850</v>
      </c>
      <c r="E62" s="80"/>
      <c r="F62" s="80"/>
      <c r="G62" s="80"/>
      <c r="H62" s="80"/>
      <c r="I62" s="82" t="s">
        <v>85</v>
      </c>
    </row>
    <row r="63" spans="1:9" s="5" customFormat="1" ht="17" customHeight="1">
      <c r="A63" s="78">
        <v>42494</v>
      </c>
      <c r="B63" s="82" t="s">
        <v>59</v>
      </c>
      <c r="C63" s="80"/>
      <c r="D63" s="80">
        <v>100</v>
      </c>
      <c r="E63" s="80"/>
      <c r="F63" s="80"/>
      <c r="G63" s="80"/>
      <c r="H63" s="80"/>
      <c r="I63" s="79" t="s">
        <v>88</v>
      </c>
    </row>
    <row r="64" spans="1:9" s="5" customFormat="1" ht="17" customHeight="1">
      <c r="A64" s="78">
        <v>42528</v>
      </c>
      <c r="B64" s="82" t="s">
        <v>59</v>
      </c>
      <c r="C64" s="80"/>
      <c r="D64" s="80">
        <v>100</v>
      </c>
      <c r="E64" s="80"/>
      <c r="F64" s="80"/>
      <c r="G64" s="80"/>
      <c r="H64" s="80"/>
      <c r="I64" s="82" t="s">
        <v>106</v>
      </c>
    </row>
    <row r="65" spans="1:11" s="5" customFormat="1" ht="17" customHeight="1">
      <c r="A65" s="78">
        <v>42535</v>
      </c>
      <c r="B65" s="82" t="s">
        <v>59</v>
      </c>
      <c r="C65" s="80"/>
      <c r="D65" s="80">
        <v>100</v>
      </c>
      <c r="E65" s="80"/>
      <c r="F65" s="80"/>
      <c r="G65" s="80"/>
      <c r="H65" s="80"/>
      <c r="I65" s="82" t="s">
        <v>133</v>
      </c>
    </row>
    <row r="66" spans="1:11" s="5" customFormat="1" ht="17" customHeight="1">
      <c r="A66" s="78">
        <v>42542</v>
      </c>
      <c r="B66" s="82" t="s">
        <v>59</v>
      </c>
      <c r="C66" s="80"/>
      <c r="D66" s="80">
        <v>100</v>
      </c>
      <c r="E66" s="80"/>
      <c r="F66" s="80"/>
      <c r="G66" s="80"/>
      <c r="H66" s="80"/>
      <c r="I66" s="82" t="s">
        <v>134</v>
      </c>
    </row>
    <row r="67" spans="1:11" s="5" customFormat="1" ht="17" customHeight="1">
      <c r="A67" s="78">
        <v>42563</v>
      </c>
      <c r="B67" s="33" t="s">
        <v>59</v>
      </c>
      <c r="C67" s="80"/>
      <c r="D67" s="80">
        <v>100</v>
      </c>
      <c r="E67" s="80"/>
      <c r="F67" s="80"/>
      <c r="G67" s="80"/>
      <c r="H67" s="80"/>
      <c r="I67" s="82" t="s">
        <v>155</v>
      </c>
    </row>
    <row r="68" spans="1:11" s="5" customFormat="1" ht="17" customHeight="1">
      <c r="A68" s="91">
        <v>42571</v>
      </c>
      <c r="B68" s="82" t="s">
        <v>59</v>
      </c>
      <c r="C68" s="93"/>
      <c r="D68" s="93">
        <v>100</v>
      </c>
      <c r="E68" s="93"/>
      <c r="F68" s="93"/>
      <c r="G68" s="93"/>
      <c r="H68" s="93"/>
      <c r="I68" s="92" t="s">
        <v>145</v>
      </c>
    </row>
    <row r="69" spans="1:11" s="5" customFormat="1" ht="17" customHeight="1">
      <c r="A69" s="91">
        <v>42584</v>
      </c>
      <c r="B69" s="92" t="s">
        <v>59</v>
      </c>
      <c r="C69" s="93"/>
      <c r="D69" s="93">
        <v>100</v>
      </c>
      <c r="E69" s="93"/>
      <c r="F69" s="93"/>
      <c r="G69" s="93"/>
      <c r="H69" s="93"/>
      <c r="I69" s="92" t="s">
        <v>146</v>
      </c>
    </row>
    <row r="70" spans="1:11" s="5" customFormat="1" ht="17" customHeight="1">
      <c r="A70" s="91">
        <v>42591</v>
      </c>
      <c r="B70" s="92" t="s">
        <v>59</v>
      </c>
      <c r="C70" s="93"/>
      <c r="D70" s="93">
        <v>100</v>
      </c>
      <c r="E70" s="93"/>
      <c r="F70" s="93"/>
      <c r="G70" s="93"/>
      <c r="H70" s="93"/>
      <c r="I70" s="92" t="s">
        <v>153</v>
      </c>
    </row>
    <row r="71" spans="1:11" s="5" customFormat="1" ht="17" customHeight="1">
      <c r="A71" s="78">
        <v>42556</v>
      </c>
      <c r="B71" s="82" t="s">
        <v>59</v>
      </c>
      <c r="C71" s="80"/>
      <c r="D71" s="80">
        <v>100</v>
      </c>
      <c r="E71" s="80"/>
      <c r="F71" s="80"/>
      <c r="G71" s="80"/>
      <c r="H71" s="80"/>
      <c r="I71" s="82" t="s">
        <v>154</v>
      </c>
    </row>
    <row r="72" spans="1:11" s="71" customFormat="1" ht="17" customHeight="1">
      <c r="A72" s="87">
        <v>42570</v>
      </c>
      <c r="B72" s="82" t="s">
        <v>59</v>
      </c>
      <c r="C72" s="89"/>
      <c r="D72" s="89">
        <v>100</v>
      </c>
      <c r="E72" s="89"/>
      <c r="F72" s="89"/>
      <c r="G72" s="89"/>
      <c r="H72" s="89"/>
      <c r="I72" s="88" t="s">
        <v>132</v>
      </c>
    </row>
    <row r="73" spans="1:11" s="5" customFormat="1" ht="17" customHeight="1">
      <c r="A73" s="78">
        <v>42528</v>
      </c>
      <c r="B73" s="81" t="s">
        <v>63</v>
      </c>
      <c r="C73" s="80"/>
      <c r="D73" s="80">
        <v>75</v>
      </c>
      <c r="E73" s="80"/>
      <c r="F73" s="80"/>
      <c r="G73" s="80"/>
      <c r="H73" s="80"/>
      <c r="I73" s="82" t="s">
        <v>107</v>
      </c>
    </row>
    <row r="74" spans="1:11" s="5" customFormat="1" ht="17" customHeight="1">
      <c r="A74" s="84">
        <v>42535</v>
      </c>
      <c r="B74" s="81" t="s">
        <v>63</v>
      </c>
      <c r="C74" s="86"/>
      <c r="D74" s="86">
        <v>75</v>
      </c>
      <c r="E74" s="86"/>
      <c r="F74" s="86"/>
      <c r="G74" s="86"/>
      <c r="H74" s="86"/>
      <c r="I74" s="85" t="s">
        <v>137</v>
      </c>
    </row>
    <row r="75" spans="1:11" s="5" customFormat="1" ht="17" customHeight="1">
      <c r="A75" s="84">
        <v>42542</v>
      </c>
      <c r="B75" s="81" t="s">
        <v>63</v>
      </c>
      <c r="C75" s="86"/>
      <c r="D75" s="86">
        <v>75</v>
      </c>
      <c r="E75" s="86"/>
      <c r="F75" s="86"/>
      <c r="G75" s="86"/>
      <c r="H75" s="86"/>
      <c r="I75" s="85" t="s">
        <v>138</v>
      </c>
    </row>
    <row r="76" spans="1:11" s="5" customFormat="1" ht="17" customHeight="1">
      <c r="A76" s="84">
        <v>42549</v>
      </c>
      <c r="B76" s="81" t="s">
        <v>63</v>
      </c>
      <c r="C76" s="86"/>
      <c r="D76" s="86">
        <v>112.5</v>
      </c>
      <c r="E76" s="86"/>
      <c r="F76" s="86"/>
      <c r="G76" s="86"/>
      <c r="H76" s="86"/>
      <c r="I76" s="85" t="s">
        <v>139</v>
      </c>
    </row>
    <row r="77" spans="1:11" s="36" customFormat="1" ht="17" customHeight="1">
      <c r="A77" s="91">
        <v>42578</v>
      </c>
      <c r="B77" s="82" t="s">
        <v>63</v>
      </c>
      <c r="C77" s="93"/>
      <c r="D77" s="93">
        <v>139</v>
      </c>
      <c r="E77" s="93"/>
      <c r="F77" s="93"/>
      <c r="G77" s="93"/>
      <c r="H77" s="93"/>
      <c r="I77" s="92" t="s">
        <v>141</v>
      </c>
    </row>
    <row r="78" spans="1:11" ht="17" customHeight="1">
      <c r="A78" s="87">
        <v>42579</v>
      </c>
      <c r="B78" s="82" t="s">
        <v>63</v>
      </c>
      <c r="C78" s="89"/>
      <c r="D78" s="89">
        <v>50</v>
      </c>
      <c r="E78" s="89"/>
      <c r="F78" s="89"/>
      <c r="G78" s="89"/>
      <c r="H78" s="89"/>
      <c r="I78" s="88" t="s">
        <v>142</v>
      </c>
    </row>
    <row r="79" spans="1:11" s="5" customFormat="1" ht="17" customHeight="1">
      <c r="A79" s="78">
        <v>42405</v>
      </c>
      <c r="B79" s="79" t="s">
        <v>63</v>
      </c>
      <c r="C79" s="80">
        <v>400</v>
      </c>
      <c r="D79" s="80"/>
      <c r="E79" s="80"/>
      <c r="F79" s="80"/>
      <c r="G79" s="80"/>
      <c r="H79" s="80"/>
      <c r="I79" s="79" t="s">
        <v>36</v>
      </c>
      <c r="K79" s="98">
        <f>1113-C83</f>
        <v>581</v>
      </c>
    </row>
    <row r="80" spans="1:11" s="5" customFormat="1" ht="17" customHeight="1">
      <c r="A80" s="78">
        <v>42307</v>
      </c>
      <c r="B80" s="79" t="s">
        <v>63</v>
      </c>
      <c r="C80" s="80">
        <v>34</v>
      </c>
      <c r="D80" s="80"/>
      <c r="E80" s="80"/>
      <c r="F80" s="80"/>
      <c r="G80" s="80"/>
      <c r="H80" s="80"/>
      <c r="I80" s="79" t="s">
        <v>52</v>
      </c>
    </row>
    <row r="81" spans="1:10" s="58" customFormat="1" ht="17" customHeight="1">
      <c r="A81" s="78">
        <v>42494</v>
      </c>
      <c r="B81" s="82" t="s">
        <v>63</v>
      </c>
      <c r="C81" s="80">
        <v>86</v>
      </c>
      <c r="D81" s="80"/>
      <c r="E81" s="80"/>
      <c r="F81" s="80"/>
      <c r="G81" s="80"/>
      <c r="H81" s="80"/>
      <c r="I81" s="79" t="s">
        <v>89</v>
      </c>
      <c r="J81" s="97"/>
    </row>
    <row r="82" spans="1:10" s="58" customFormat="1" ht="17" customHeight="1">
      <c r="A82" s="78">
        <v>42513</v>
      </c>
      <c r="B82" s="82" t="s">
        <v>63</v>
      </c>
      <c r="C82" s="80">
        <v>109</v>
      </c>
      <c r="D82" s="80"/>
      <c r="E82" s="80"/>
      <c r="F82" s="80"/>
      <c r="G82" s="80"/>
      <c r="H82" s="80"/>
      <c r="I82" s="79" t="s">
        <v>100</v>
      </c>
    </row>
    <row r="83" spans="1:10" s="58" customFormat="1" ht="17" customHeight="1">
      <c r="A83" s="78">
        <v>42534</v>
      </c>
      <c r="B83" s="82" t="s">
        <v>63</v>
      </c>
      <c r="C83" s="80">
        <v>532</v>
      </c>
      <c r="D83" s="80"/>
      <c r="E83" s="80"/>
      <c r="F83" s="80"/>
      <c r="G83" s="80"/>
      <c r="H83" s="80"/>
      <c r="I83" s="79" t="s">
        <v>19</v>
      </c>
    </row>
    <row r="84" spans="1:10" s="58" customFormat="1" ht="17" customHeight="1">
      <c r="A84" s="78">
        <v>42534</v>
      </c>
      <c r="B84" s="82" t="s">
        <v>63</v>
      </c>
      <c r="C84" s="80">
        <v>26</v>
      </c>
      <c r="D84" s="80"/>
      <c r="E84" s="80"/>
      <c r="F84" s="80"/>
      <c r="G84" s="80"/>
      <c r="H84" s="80"/>
      <c r="I84" s="79" t="s">
        <v>151</v>
      </c>
    </row>
    <row r="85" spans="1:10" s="36" customFormat="1" ht="17" customHeight="1">
      <c r="A85" s="78">
        <v>42548</v>
      </c>
      <c r="B85" s="82" t="s">
        <v>63</v>
      </c>
      <c r="C85" s="80">
        <v>13.98</v>
      </c>
      <c r="D85" s="80"/>
      <c r="E85" s="80"/>
      <c r="F85" s="80"/>
      <c r="G85" s="80"/>
      <c r="H85" s="80"/>
      <c r="I85" s="79" t="s">
        <v>119</v>
      </c>
    </row>
    <row r="86" spans="1:10" s="63" customFormat="1" ht="17" customHeight="1">
      <c r="A86" s="78">
        <v>42557</v>
      </c>
      <c r="B86" s="82" t="s">
        <v>63</v>
      </c>
      <c r="C86" s="80">
        <v>33</v>
      </c>
      <c r="D86" s="80"/>
      <c r="E86" s="80"/>
      <c r="F86" s="80"/>
      <c r="G86" s="80"/>
      <c r="H86" s="80"/>
      <c r="I86" s="79" t="s">
        <v>121</v>
      </c>
    </row>
    <row r="87" spans="1:10" s="63" customFormat="1" ht="17" customHeight="1">
      <c r="A87" s="78">
        <v>42556</v>
      </c>
      <c r="B87" s="82" t="s">
        <v>63</v>
      </c>
      <c r="C87" s="80">
        <v>49</v>
      </c>
      <c r="D87" s="80"/>
      <c r="E87" s="80"/>
      <c r="F87" s="80"/>
      <c r="G87" s="80"/>
      <c r="H87" s="80"/>
      <c r="I87" s="82" t="s">
        <v>156</v>
      </c>
    </row>
    <row r="88" spans="1:10" s="58" customFormat="1" ht="17" customHeight="1">
      <c r="A88" s="78">
        <v>42557</v>
      </c>
      <c r="B88" s="82" t="s">
        <v>63</v>
      </c>
      <c r="C88" s="80">
        <v>179</v>
      </c>
      <c r="D88" s="80"/>
      <c r="E88" s="80"/>
      <c r="F88" s="80"/>
      <c r="G88" s="80"/>
      <c r="H88" s="80"/>
      <c r="I88" s="82" t="s">
        <v>152</v>
      </c>
    </row>
    <row r="89" spans="1:10" s="36" customFormat="1" ht="17" customHeight="1">
      <c r="A89" s="91">
        <v>42586</v>
      </c>
      <c r="B89" s="82" t="s">
        <v>63</v>
      </c>
      <c r="C89" s="93">
        <v>51</v>
      </c>
      <c r="D89" s="93"/>
      <c r="E89" s="93"/>
      <c r="F89" s="93"/>
      <c r="G89" s="93"/>
      <c r="H89" s="93"/>
      <c r="I89" s="92" t="s">
        <v>103</v>
      </c>
    </row>
    <row r="90" spans="1:10" s="36" customFormat="1" ht="17" customHeight="1">
      <c r="A90" s="78">
        <v>42548</v>
      </c>
      <c r="B90" s="82" t="s">
        <v>129</v>
      </c>
      <c r="C90" s="80"/>
      <c r="D90" s="80"/>
      <c r="E90" s="80"/>
      <c r="F90" s="80"/>
      <c r="G90" s="80">
        <v>500</v>
      </c>
      <c r="H90" s="80"/>
      <c r="I90" s="79" t="s">
        <v>130</v>
      </c>
    </row>
    <row r="91" spans="1:10" s="36" customFormat="1" ht="17" customHeight="1">
      <c r="A91" s="87">
        <v>42548</v>
      </c>
      <c r="B91" s="88" t="s">
        <v>129</v>
      </c>
      <c r="C91" s="89"/>
      <c r="D91" s="89"/>
      <c r="E91" s="89"/>
      <c r="F91" s="89"/>
      <c r="G91" s="89">
        <v>500</v>
      </c>
      <c r="H91" s="89"/>
      <c r="I91" s="90" t="s">
        <v>131</v>
      </c>
    </row>
    <row r="92" spans="1:10" s="36" customFormat="1" ht="17" customHeight="1">
      <c r="A92" s="78">
        <v>42496</v>
      </c>
      <c r="B92" s="82" t="s">
        <v>80</v>
      </c>
      <c r="C92" s="80"/>
      <c r="D92" s="80">
        <v>500</v>
      </c>
      <c r="E92" s="80"/>
      <c r="F92" s="80"/>
      <c r="G92" s="80"/>
      <c r="H92" s="80"/>
      <c r="I92" s="79" t="s">
        <v>81</v>
      </c>
    </row>
    <row r="93" spans="1:10" s="36" customFormat="1" ht="17" customHeight="1">
      <c r="A93" s="78">
        <v>42248</v>
      </c>
      <c r="B93" s="79" t="s">
        <v>55</v>
      </c>
      <c r="C93" s="80">
        <v>114.88</v>
      </c>
      <c r="D93" s="80"/>
      <c r="E93" s="80"/>
      <c r="F93" s="80"/>
      <c r="G93" s="80"/>
      <c r="H93" s="80"/>
      <c r="I93" s="79" t="s">
        <v>56</v>
      </c>
    </row>
    <row r="94" spans="1:10" ht="17" customHeight="1">
      <c r="A94" s="78">
        <v>42277</v>
      </c>
      <c r="B94" s="79" t="s">
        <v>46</v>
      </c>
      <c r="C94" s="80"/>
      <c r="D94" s="80">
        <v>16</v>
      </c>
      <c r="E94" s="80"/>
      <c r="F94" s="80"/>
      <c r="G94" s="80"/>
      <c r="H94" s="80"/>
      <c r="I94" s="79" t="s">
        <v>10</v>
      </c>
    </row>
    <row r="95" spans="1:10" ht="17" customHeight="1">
      <c r="A95" s="78">
        <v>42459</v>
      </c>
      <c r="B95" s="82" t="s">
        <v>46</v>
      </c>
      <c r="C95" s="80"/>
      <c r="D95" s="80">
        <v>9.8000000000000007</v>
      </c>
      <c r="E95" s="80"/>
      <c r="F95" s="80"/>
      <c r="G95" s="80"/>
      <c r="H95" s="80"/>
      <c r="I95" s="79" t="s">
        <v>65</v>
      </c>
    </row>
    <row r="96" spans="1:10" ht="17" customHeight="1">
      <c r="A96" s="91">
        <v>42583</v>
      </c>
      <c r="B96" s="92" t="s">
        <v>46</v>
      </c>
      <c r="C96" s="93"/>
      <c r="D96" s="93">
        <v>9</v>
      </c>
      <c r="E96" s="93"/>
      <c r="F96" s="93"/>
      <c r="G96" s="93"/>
      <c r="H96" s="93"/>
      <c r="I96" s="92" t="s">
        <v>144</v>
      </c>
    </row>
    <row r="97" spans="1:9">
      <c r="A97" s="78" t="s">
        <v>67</v>
      </c>
      <c r="B97" s="82"/>
      <c r="C97" s="80"/>
      <c r="D97" s="80"/>
      <c r="E97" s="80">
        <f>SUM(E1:E96)</f>
        <v>8628</v>
      </c>
      <c r="F97" s="80">
        <v>1581</v>
      </c>
      <c r="G97" s="80">
        <v>200</v>
      </c>
      <c r="H97" s="80">
        <v>180</v>
      </c>
      <c r="I97" s="79"/>
    </row>
    <row r="98" spans="1:9">
      <c r="A98" s="25"/>
      <c r="B98" s="26"/>
      <c r="C98" s="46"/>
      <c r="D98" s="46"/>
    </row>
    <row r="99" spans="1:9">
      <c r="A99" s="37" t="s">
        <v>101</v>
      </c>
      <c r="B99" s="26"/>
      <c r="C99" s="46"/>
      <c r="D99" s="46"/>
    </row>
  </sheetData>
  <autoFilter ref="A6:I96">
    <sortState ref="A7:K95">
      <sortCondition ref="B6:B95"/>
    </sortState>
  </autoFilter>
  <sortState ref="A61:I76">
    <sortCondition ref="B61:B76"/>
  </sortState>
  <pageMargins left="0.75" right="0.75" top="1" bottom="1" header="0.5" footer="0.5"/>
  <pageSetup scale="57"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1"/>
  <sheetViews>
    <sheetView topLeftCell="A32" workbookViewId="0">
      <selection activeCell="F34" sqref="F34"/>
    </sheetView>
  </sheetViews>
  <sheetFormatPr baseColWidth="10" defaultRowHeight="15" x14ac:dyDescent="0"/>
  <cols>
    <col min="1" max="1" width="4.83203125" style="1" customWidth="1"/>
    <col min="2" max="2" width="5.33203125" style="1" customWidth="1"/>
    <col min="3" max="3" width="29.1640625" style="1" customWidth="1"/>
    <col min="4" max="4" width="12.5" style="19" customWidth="1"/>
    <col min="5" max="5" width="11.6640625" style="12" bestFit="1" customWidth="1"/>
    <col min="6" max="6" width="50" style="2" customWidth="1"/>
    <col min="7" max="7" width="10.83203125" style="19" customWidth="1"/>
    <col min="8" max="8" width="50" style="2" customWidth="1"/>
    <col min="9" max="16384" width="10.83203125" style="1"/>
  </cols>
  <sheetData>
    <row r="1" spans="1:8" ht="20">
      <c r="A1" s="23" t="s">
        <v>64</v>
      </c>
    </row>
    <row r="2" spans="1:8" ht="20">
      <c r="A2" s="8" t="s">
        <v>214</v>
      </c>
    </row>
    <row r="3" spans="1:8">
      <c r="A3" s="1" t="s">
        <v>57</v>
      </c>
    </row>
    <row r="5" spans="1:8" ht="30">
      <c r="D5" s="98" t="s">
        <v>176</v>
      </c>
      <c r="E5" s="29" t="s">
        <v>50</v>
      </c>
      <c r="F5" s="5" t="s">
        <v>179</v>
      </c>
      <c r="G5" s="98" t="s">
        <v>177</v>
      </c>
      <c r="H5" s="5" t="s">
        <v>178</v>
      </c>
    </row>
    <row r="6" spans="1:8">
      <c r="A6" s="11" t="s">
        <v>35</v>
      </c>
      <c r="E6" s="30" t="s">
        <v>173</v>
      </c>
    </row>
    <row r="7" spans="1:8" ht="30">
      <c r="B7" s="40" t="s">
        <v>47</v>
      </c>
      <c r="C7" s="21"/>
      <c r="D7" s="22">
        <v>500</v>
      </c>
      <c r="E7" s="31">
        <v>8628</v>
      </c>
      <c r="F7" s="4" t="s">
        <v>180</v>
      </c>
      <c r="G7" s="22">
        <f>255*52</f>
        <v>13260</v>
      </c>
      <c r="H7" s="4" t="s">
        <v>181</v>
      </c>
    </row>
    <row r="8" spans="1:8" ht="9" customHeight="1">
      <c r="B8" s="103"/>
      <c r="C8" s="104"/>
      <c r="D8" s="105"/>
      <c r="E8" s="106"/>
      <c r="F8" s="107"/>
      <c r="G8" s="105"/>
      <c r="H8" s="107"/>
    </row>
    <row r="9" spans="1:8" ht="45">
      <c r="B9" s="40" t="s">
        <v>40</v>
      </c>
      <c r="C9" s="21"/>
      <c r="D9" s="22">
        <v>4000</v>
      </c>
      <c r="E9" s="31">
        <f>4336</f>
        <v>4336</v>
      </c>
      <c r="F9" s="4" t="s">
        <v>160</v>
      </c>
      <c r="G9" s="22">
        <v>2000</v>
      </c>
      <c r="H9" s="4" t="s">
        <v>213</v>
      </c>
    </row>
    <row r="10" spans="1:8">
      <c r="B10" s="40" t="s">
        <v>162</v>
      </c>
      <c r="C10" s="21"/>
      <c r="D10" s="22"/>
      <c r="E10" s="31">
        <v>1200</v>
      </c>
      <c r="F10" s="4" t="s">
        <v>164</v>
      </c>
      <c r="G10" s="22">
        <v>500</v>
      </c>
      <c r="H10" s="4" t="s">
        <v>182</v>
      </c>
    </row>
    <row r="11" spans="1:8" ht="30">
      <c r="B11" s="116" t="s">
        <v>165</v>
      </c>
      <c r="C11" s="117"/>
      <c r="D11" s="22"/>
      <c r="E11" s="31">
        <v>180</v>
      </c>
      <c r="F11" s="4" t="s">
        <v>172</v>
      </c>
      <c r="G11" s="22">
        <v>210</v>
      </c>
      <c r="H11" s="4" t="s">
        <v>183</v>
      </c>
    </row>
    <row r="12" spans="1:8" ht="45">
      <c r="B12" s="40" t="s">
        <v>44</v>
      </c>
      <c r="C12" s="21"/>
      <c r="D12" s="22">
        <v>1500</v>
      </c>
      <c r="E12" s="32">
        <v>3294</v>
      </c>
      <c r="F12" s="4" t="s">
        <v>161</v>
      </c>
      <c r="G12" s="22">
        <v>2000</v>
      </c>
      <c r="H12" s="4" t="s">
        <v>213</v>
      </c>
    </row>
    <row r="13" spans="1:8" ht="45">
      <c r="B13" s="40" t="s">
        <v>45</v>
      </c>
      <c r="C13" s="21"/>
      <c r="D13" s="22">
        <v>1500</v>
      </c>
      <c r="E13" s="31">
        <v>3175</v>
      </c>
      <c r="F13" s="4" t="s">
        <v>159</v>
      </c>
      <c r="G13" s="22">
        <f>100*7</f>
        <v>700</v>
      </c>
      <c r="H13" s="4" t="s">
        <v>184</v>
      </c>
    </row>
    <row r="14" spans="1:8">
      <c r="B14" s="40" t="s">
        <v>41</v>
      </c>
      <c r="C14" s="21"/>
      <c r="D14" s="22"/>
      <c r="E14" s="31"/>
      <c r="F14" s="4" t="s">
        <v>158</v>
      </c>
      <c r="G14" s="22"/>
      <c r="H14" s="4" t="s">
        <v>158</v>
      </c>
    </row>
    <row r="15" spans="1:8">
      <c r="B15" s="40" t="s">
        <v>42</v>
      </c>
      <c r="C15" s="21"/>
      <c r="D15" s="22">
        <v>1500</v>
      </c>
      <c r="E15" s="31">
        <v>0</v>
      </c>
      <c r="F15" s="4"/>
      <c r="G15" s="22">
        <v>0</v>
      </c>
      <c r="H15" s="4"/>
    </row>
    <row r="16" spans="1:8" ht="30">
      <c r="B16" s="116" t="s">
        <v>63</v>
      </c>
      <c r="C16" s="117"/>
      <c r="D16" s="22">
        <v>3000</v>
      </c>
      <c r="E16" s="31">
        <v>1513</v>
      </c>
      <c r="F16" s="4" t="s">
        <v>170</v>
      </c>
      <c r="G16" s="22">
        <v>1600</v>
      </c>
      <c r="H16" s="4" t="s">
        <v>185</v>
      </c>
    </row>
    <row r="17" spans="1:8">
      <c r="B17" s="116" t="s">
        <v>43</v>
      </c>
      <c r="C17" s="117"/>
      <c r="D17" s="22"/>
      <c r="E17" s="31"/>
      <c r="F17" s="4" t="s">
        <v>171</v>
      </c>
      <c r="G17" s="22">
        <v>0</v>
      </c>
      <c r="H17" s="4" t="s">
        <v>171</v>
      </c>
    </row>
    <row r="18" spans="1:8">
      <c r="B18" s="11" t="s">
        <v>209</v>
      </c>
      <c r="C18" s="11"/>
      <c r="D18" s="20">
        <f>SUM(D9:D17)</f>
        <v>11500</v>
      </c>
      <c r="E18" s="29">
        <f>SUM(E9:E17)</f>
        <v>13698</v>
      </c>
      <c r="F18" s="9"/>
      <c r="G18" s="20">
        <f>SUM(G9:G17)</f>
        <v>7010</v>
      </c>
      <c r="H18" s="9"/>
    </row>
    <row r="20" spans="1:8">
      <c r="A20" s="11" t="s">
        <v>39</v>
      </c>
    </row>
    <row r="21" spans="1:8" ht="30">
      <c r="C21" s="40" t="s">
        <v>197</v>
      </c>
      <c r="D21" s="22">
        <v>825</v>
      </c>
      <c r="E21" s="32">
        <f>825</f>
        <v>825</v>
      </c>
      <c r="F21" s="4" t="s">
        <v>199</v>
      </c>
      <c r="G21" s="22">
        <v>250</v>
      </c>
      <c r="H21" s="4" t="s">
        <v>198</v>
      </c>
    </row>
    <row r="22" spans="1:8">
      <c r="C22" s="116" t="s">
        <v>79</v>
      </c>
      <c r="D22" s="22">
        <v>1100</v>
      </c>
      <c r="E22" s="32">
        <v>1000</v>
      </c>
      <c r="F22" s="4" t="s">
        <v>194</v>
      </c>
      <c r="G22" s="22">
        <v>1000</v>
      </c>
      <c r="H22" s="4" t="s">
        <v>195</v>
      </c>
    </row>
    <row r="23" spans="1:8">
      <c r="C23" s="40" t="s">
        <v>192</v>
      </c>
      <c r="D23" s="22">
        <v>850</v>
      </c>
      <c r="E23" s="32">
        <v>850</v>
      </c>
      <c r="F23" s="4" t="s">
        <v>193</v>
      </c>
      <c r="G23" s="22">
        <v>400</v>
      </c>
      <c r="H23" s="4" t="s">
        <v>196</v>
      </c>
    </row>
    <row r="24" spans="1:8">
      <c r="C24" s="40" t="s">
        <v>83</v>
      </c>
      <c r="D24" s="22">
        <v>0</v>
      </c>
      <c r="E24" s="32">
        <v>100</v>
      </c>
      <c r="F24" s="4" t="s">
        <v>95</v>
      </c>
      <c r="G24" s="22">
        <v>200</v>
      </c>
      <c r="H24" s="4" t="s">
        <v>203</v>
      </c>
    </row>
    <row r="25" spans="1:8">
      <c r="B25" s="27" t="s">
        <v>93</v>
      </c>
      <c r="C25" s="27"/>
      <c r="D25" s="101">
        <f>SUM(D21:D24)</f>
        <v>2775</v>
      </c>
      <c r="E25" s="101">
        <f>SUM(E21:E24)</f>
        <v>2775</v>
      </c>
      <c r="F25" s="27"/>
      <c r="G25" s="101">
        <f>SUM(G21:G24)</f>
        <v>1850</v>
      </c>
      <c r="H25" s="27"/>
    </row>
    <row r="26" spans="1:8">
      <c r="B26" s="27" t="s">
        <v>212</v>
      </c>
      <c r="C26" s="27"/>
      <c r="D26" s="101">
        <v>0</v>
      </c>
      <c r="E26" s="101">
        <v>1000</v>
      </c>
      <c r="F26" s="27"/>
      <c r="G26" s="101">
        <v>500</v>
      </c>
      <c r="H26" s="27"/>
    </row>
    <row r="27" spans="1:8" ht="30">
      <c r="B27" s="27" t="s">
        <v>46</v>
      </c>
      <c r="C27" s="27"/>
      <c r="D27" s="101">
        <v>1300</v>
      </c>
      <c r="E27" s="102">
        <v>34.799999999999997</v>
      </c>
      <c r="F27" s="96" t="s">
        <v>205</v>
      </c>
      <c r="G27" s="101">
        <v>200</v>
      </c>
      <c r="H27" s="96" t="s">
        <v>204</v>
      </c>
    </row>
    <row r="28" spans="1:8" ht="30">
      <c r="C28" s="40" t="s">
        <v>49</v>
      </c>
      <c r="D28" s="32">
        <v>742.5</v>
      </c>
      <c r="E28" s="32">
        <f>247.5*3</f>
        <v>742.5</v>
      </c>
      <c r="F28" s="4" t="s">
        <v>62</v>
      </c>
      <c r="G28" s="22">
        <f>247*4</f>
        <v>988</v>
      </c>
      <c r="H28" s="4" t="s">
        <v>62</v>
      </c>
    </row>
    <row r="29" spans="1:8" ht="30">
      <c r="C29" s="40" t="s">
        <v>75</v>
      </c>
      <c r="D29" s="22">
        <f>SUM(D21:D24)</f>
        <v>2775</v>
      </c>
      <c r="E29" s="32">
        <v>297</v>
      </c>
      <c r="F29" s="4" t="s">
        <v>77</v>
      </c>
      <c r="G29" s="22">
        <f>49*12</f>
        <v>588</v>
      </c>
      <c r="H29" s="4" t="s">
        <v>77</v>
      </c>
    </row>
    <row r="30" spans="1:8" ht="30">
      <c r="C30" s="117" t="s">
        <v>78</v>
      </c>
      <c r="D30" s="22"/>
      <c r="E30" s="32">
        <v>0</v>
      </c>
      <c r="F30" s="4"/>
      <c r="G30" s="22">
        <f>6*50</f>
        <v>300</v>
      </c>
      <c r="H30" s="4" t="s">
        <v>206</v>
      </c>
    </row>
    <row r="31" spans="1:8" ht="45">
      <c r="C31" s="40" t="s">
        <v>84</v>
      </c>
      <c r="D31" s="22"/>
      <c r="E31" s="32">
        <v>698</v>
      </c>
      <c r="F31" s="4" t="s">
        <v>188</v>
      </c>
      <c r="G31" s="22">
        <v>200</v>
      </c>
      <c r="H31" s="4" t="s">
        <v>189</v>
      </c>
    </row>
    <row r="32" spans="1:8" s="11" customFormat="1">
      <c r="B32" s="27" t="s">
        <v>94</v>
      </c>
      <c r="C32" s="27"/>
      <c r="D32" s="101">
        <f>SUM(D28:D31)</f>
        <v>3517.5</v>
      </c>
      <c r="E32" s="101">
        <f>SUM(E28:E31)</f>
        <v>1737.5</v>
      </c>
      <c r="F32" s="3"/>
      <c r="G32" s="101">
        <f>SUM(G28:G31)</f>
        <v>2076</v>
      </c>
      <c r="H32" s="3"/>
    </row>
    <row r="33" spans="2:8" ht="60">
      <c r="B33" s="118" t="s">
        <v>86</v>
      </c>
      <c r="C33" s="118"/>
      <c r="D33" s="101">
        <v>2000</v>
      </c>
      <c r="E33" s="102">
        <v>25</v>
      </c>
      <c r="F33" s="4" t="s">
        <v>207</v>
      </c>
      <c r="G33" s="101">
        <v>2000</v>
      </c>
      <c r="H33" s="4" t="s">
        <v>239</v>
      </c>
    </row>
    <row r="34" spans="2:8" ht="30">
      <c r="B34" s="118" t="s">
        <v>61</v>
      </c>
      <c r="C34" s="118"/>
      <c r="D34" s="101">
        <v>1000</v>
      </c>
      <c r="E34" s="102">
        <v>155</v>
      </c>
      <c r="F34" s="4" t="s">
        <v>191</v>
      </c>
      <c r="G34" s="101">
        <v>400</v>
      </c>
      <c r="H34" s="4" t="s">
        <v>190</v>
      </c>
    </row>
    <row r="35" spans="2:8">
      <c r="B35" s="118" t="s">
        <v>51</v>
      </c>
      <c r="C35" s="118"/>
      <c r="D35" s="101">
        <v>1100</v>
      </c>
      <c r="E35" s="102">
        <v>500</v>
      </c>
      <c r="F35" s="4" t="s">
        <v>87</v>
      </c>
      <c r="G35" s="101">
        <v>1100</v>
      </c>
      <c r="H35" s="4" t="s">
        <v>208</v>
      </c>
    </row>
    <row r="36" spans="2:8" ht="60">
      <c r="B36" s="119" t="s">
        <v>63</v>
      </c>
      <c r="C36" s="119"/>
      <c r="D36" s="101">
        <f>1650+1500+2000</f>
        <v>5150</v>
      </c>
      <c r="E36" s="102">
        <v>526</v>
      </c>
      <c r="F36" s="4" t="s">
        <v>201</v>
      </c>
      <c r="G36" s="101">
        <v>1500</v>
      </c>
      <c r="H36" s="4" t="s">
        <v>200</v>
      </c>
    </row>
    <row r="37" spans="2:8">
      <c r="B37" s="119" t="s">
        <v>43</v>
      </c>
      <c r="C37" s="119"/>
      <c r="D37" s="101">
        <v>500</v>
      </c>
      <c r="E37" s="102">
        <v>0</v>
      </c>
      <c r="F37" s="4" t="s">
        <v>171</v>
      </c>
      <c r="G37" s="101">
        <v>0</v>
      </c>
      <c r="H37" s="4" t="s">
        <v>171</v>
      </c>
    </row>
    <row r="38" spans="2:8" ht="30">
      <c r="B38" s="120" t="s">
        <v>210</v>
      </c>
      <c r="C38" s="121"/>
      <c r="D38" s="101">
        <v>7000</v>
      </c>
      <c r="E38" s="102"/>
      <c r="F38" s="4"/>
      <c r="G38" s="101">
        <f>1.2*(52*20*10)</f>
        <v>12480</v>
      </c>
      <c r="H38" s="4" t="s">
        <v>202</v>
      </c>
    </row>
    <row r="39" spans="2:8">
      <c r="B39" s="11" t="s">
        <v>58</v>
      </c>
      <c r="C39" s="11"/>
      <c r="D39" s="20">
        <f>D38+D37+D36+D35+D34+D33+D32+D27+D25+D26</f>
        <v>24342.5</v>
      </c>
      <c r="E39" s="20">
        <f>E38+E37+E36+E35+E34+E33+E32+E27+E25+E26</f>
        <v>6753.3</v>
      </c>
      <c r="G39" s="20">
        <f>G38+G37+G36+G35+G34+G33+G32+G27+G25+G26</f>
        <v>22106</v>
      </c>
    </row>
    <row r="41" spans="2:8">
      <c r="G41" s="19">
        <f>G39-G38</f>
        <v>9626</v>
      </c>
      <c r="H41" s="2" t="s">
        <v>211</v>
      </c>
    </row>
  </sheetData>
  <mergeCells count="1">
    <mergeCell ref="B38:C38"/>
  </mergeCells>
  <phoneticPr fontId="4" type="noConversion"/>
  <pageMargins left="0.75" right="0.75" top="1" bottom="1" header="0.5" footer="0.5"/>
  <pageSetup scale="65"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FY 2015-16</vt:lpstr>
      <vt:lpstr>Rules</vt:lpstr>
      <vt:lpstr>Startup</vt:lpstr>
      <vt:lpstr>Budget notes</vt:lpstr>
      <vt:lpstr>Budget16-17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cp:lastModifiedBy>
  <cp:lastPrinted>2016-08-10T00:21:52Z</cp:lastPrinted>
  <dcterms:created xsi:type="dcterms:W3CDTF">2015-12-24T04:10:32Z</dcterms:created>
  <dcterms:modified xsi:type="dcterms:W3CDTF">2016-09-27T15:00:45Z</dcterms:modified>
</cp:coreProperties>
</file>